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90" windowWidth="15480" windowHeight="8145" tabRatio="1000" firstSheet="1" activeTab="1"/>
  </bookViews>
  <sheets>
    <sheet name="CB_DATA_" sheetId="6" state="veryHidden" r:id="rId1"/>
    <sheet name="Consultant profile" sheetId="3" r:id="rId2"/>
    <sheet name="Consultant CB Runs" sheetId="5" r:id="rId3"/>
    <sheet name="Airline Points Earned" sheetId="14" r:id="rId4"/>
    <sheet name="Credit Card points" sheetId="11" r:id="rId5"/>
    <sheet name="Credit Card+Hotel points (2)" sheetId="18" r:id="rId6"/>
    <sheet name="Hotel CB runs" sheetId="17" r:id="rId7"/>
    <sheet name="Hotel CC CB runs" sheetId="16" r:id="rId8"/>
    <sheet name="Paris_Hotel_Summary" sheetId="8" r:id="rId9"/>
    <sheet name="CreditCardPointsEarnedLookup" sheetId="13" r:id="rId10"/>
    <sheet name="Airline Elite" sheetId="15" r:id="rId11"/>
    <sheet name="HotelPointsEarnLookup" sheetId="7" r:id="rId12"/>
    <sheet name="Nonstop flights" sheetId="10" r:id="rId13"/>
    <sheet name="Airline Redemptions" sheetId="9" r:id="rId14"/>
  </sheets>
  <definedNames>
    <definedName name="CB_0700533dadd74253bcebf7eae4d989f4" localSheetId="1" hidden="1">'Consultant profile'!$K$37</definedName>
    <definedName name="CB_2923e2311e2641d89d4ab3a13d0f897e" localSheetId="4" hidden="1">'Credit Card points'!$AX$1</definedName>
    <definedName name="CB_406942de9eeb46dfab185fa92827cf15" localSheetId="1" hidden="1">'Consultant profile'!$AH$1</definedName>
    <definedName name="CB_40b32becd53c4990ad508fb3e7145aff" localSheetId="4" hidden="1">'Credit Card points'!$AV$1</definedName>
    <definedName name="CB_4344de4034c4445398a4998ac9af7e69" localSheetId="1" hidden="1">'Consultant profile'!$K$25</definedName>
    <definedName name="CB_47afc65fc6c64cb5a9fd703a937fc852" localSheetId="1" hidden="1">'Consultant profile'!$R$56</definedName>
    <definedName name="CB_4a0e39a8fca6409390b5604d8e95adbd" localSheetId="3" hidden="1">'Airline Points Earned'!$P$52</definedName>
    <definedName name="CB_4d3d419eb2b140cb9721b1a77126ba3d" localSheetId="4" hidden="1">'Credit Card points'!$AM$1</definedName>
    <definedName name="CB_4d3d419eb2b140cb9721b1a77126ba3d" localSheetId="5" hidden="1">'Credit Card+Hotel points (2)'!$AA$1</definedName>
    <definedName name="CB_640b5b6a3bad43f8b4227653880dc413" localSheetId="4" hidden="1">'Credit Card points'!$AZ$1</definedName>
    <definedName name="CB_67bd01bdc51c4e99b5e457d60ac25d11" localSheetId="1" hidden="1">'Consultant profile'!$AJ$1</definedName>
    <definedName name="CB_7606b3acc99646359dae1d6a4c28a391" localSheetId="1" hidden="1">'Consultant profile'!$P$56</definedName>
    <definedName name="CB_770855ddb1cd4aadbfad57ebd77a4916" localSheetId="1" hidden="1">'Consultant profile'!$K$7</definedName>
    <definedName name="CB_7b3273ccc8094b67b831c9f3e400810d" localSheetId="3" hidden="1">'Airline Points Earned'!$L$52</definedName>
    <definedName name="CB_820d19d70d994681bf6901acb2ba336a" localSheetId="4" hidden="1">'Credit Card points'!$AQ$1</definedName>
    <definedName name="CB_820d19d70d994681bf6901acb2ba336a" localSheetId="5" hidden="1">'Credit Card+Hotel points (2)'!$AE$1</definedName>
    <definedName name="CB_92fd3604d86a4f07af025445376d5165" localSheetId="1" hidden="1">'Consultant profile'!$K$19</definedName>
    <definedName name="CB_944caadbae454b838559a0dc5aa43795" localSheetId="3" hidden="1">'Airline Points Earned'!$J$52</definedName>
    <definedName name="CB_99b4136520be47039c839b4413ed89ce" localSheetId="1" hidden="1">'Consultant profile'!$K$43</definedName>
    <definedName name="CB_9cdfd402f223490b908b2dd17e602e64" localSheetId="4" hidden="1">'Credit Card points'!$AO$1</definedName>
    <definedName name="CB_9cdfd402f223490b908b2dd17e602e64" localSheetId="5" hidden="1">'Credit Card+Hotel points (2)'!$AC$1</definedName>
    <definedName name="CB_Block_00000000000000000000000000000000" localSheetId="3" hidden="1">"'7.0.0.0"</definedName>
    <definedName name="CB_Block_00000000000000000000000000000000" localSheetId="1" hidden="1">"'7.0.0.0"</definedName>
    <definedName name="CB_Block_00000000000000000000000000000000" localSheetId="4" hidden="1">"'7.0.0.0"</definedName>
    <definedName name="CB_Block_00000000000000000000000000000000" localSheetId="5" hidden="1">"'7.0.0.0"</definedName>
    <definedName name="CB_Block_00000000000000000000000000000001" localSheetId="3" hidden="1">"'634080428934072028"</definedName>
    <definedName name="CB_Block_00000000000000000000000000000001" localSheetId="0" hidden="1">"'634080428933290718"</definedName>
    <definedName name="CB_Block_00000000000000000000000000000001" localSheetId="1" hidden="1">"'634080428933290718"</definedName>
    <definedName name="CB_Block_00000000000000000000000000000001" localSheetId="4" hidden="1">"'634080428933134456"</definedName>
    <definedName name="CB_Block_00000000000000000000000000000001" localSheetId="5" hidden="1">"'634080428933603242"</definedName>
    <definedName name="CB_Block_00000000000000000000000000000003" localSheetId="3" hidden="1">"'11.1.1077.0"</definedName>
    <definedName name="CB_Block_00000000000000000000000000000003" localSheetId="1" hidden="1">"'11.1.1077.0"</definedName>
    <definedName name="CB_Block_00000000000000000000000000000003" localSheetId="4" hidden="1">"'11.1.1077.0"</definedName>
    <definedName name="CB_Block_00000000000000000000000000000003" localSheetId="5" hidden="1">"'11.1.1077.0"</definedName>
    <definedName name="CB_BlockExt_00000000000000000000000000000003" localSheetId="3" hidden="1">"'11.1.1.3.00"</definedName>
    <definedName name="CB_BlockExt_00000000000000000000000000000003" localSheetId="1" hidden="1">"'11.1.1.3.00"</definedName>
    <definedName name="CB_BlockExt_00000000000000000000000000000003" localSheetId="4" hidden="1">"'11.1.1.3.00"</definedName>
    <definedName name="CB_BlockExt_00000000000000000000000000000003" localSheetId="5" hidden="1">"'11.1.1.3.00"</definedName>
    <definedName name="CB_c377bbbc20dd42c094c372050747b97d" localSheetId="1" hidden="1">'Consultant profile'!$K$13</definedName>
    <definedName name="CB_cbe754d5b83f40eeae2b5e8cb43c195d" localSheetId="1" hidden="1">'Consultant profile'!$AF$1</definedName>
    <definedName name="CB_cf508187036c451b91671be90dfbfd50" localSheetId="3" hidden="1">'Airline Points Earned'!$R$52</definedName>
    <definedName name="CB_d2eda70c6dc04a47b5d79e6fce981d61" localSheetId="1" hidden="1">'Consultant profile'!$K$49</definedName>
    <definedName name="CB_d3f62ae1d4fc41f3a8db3a75bf29e406" localSheetId="1" hidden="1">'Consultant profile'!$K$31</definedName>
    <definedName name="CB_f19a0630ce8649fc9b88c5c50a2f421b" localSheetId="3" hidden="1">'Airline Points Earned'!$N$52</definedName>
    <definedName name="CB_f90d8fbadb9b49c89a09d4c8e58b92ca" localSheetId="1" hidden="1">'Consultant profile'!$T$56</definedName>
    <definedName name="CB_ff1a58d5babd499fbaff59b081bca385" localSheetId="1" hidden="1">'Consultant profile'!$N$56</definedName>
    <definedName name="CBWorkbookPriority" localSheetId="0" hidden="1">-882588489</definedName>
    <definedName name="CBx_6b8ed8df0f9a4327bee8138d04d89105" localSheetId="0" hidden="1">"'Consultant profile'!$A$1"</definedName>
    <definedName name="CBx_766192a748994927b6610f4b15834ea2" localSheetId="0" hidden="1">"'Credit Card+Hotel points (2)'!$A$1"</definedName>
    <definedName name="CBx_7a3a286d44014ad98ea7877c61aefb05" localSheetId="0" hidden="1">"'Credit Card points'!$A$1"</definedName>
    <definedName name="CBx_93da92e22632449b9b57fde87d6ed918" localSheetId="0" hidden="1">"'CB_DATA_'!$A$1"</definedName>
    <definedName name="CBx_a474ed288cad44d1947c1d0cf7372e09" localSheetId="0" hidden="1">"'Airline Points Earned'!$A$1"</definedName>
    <definedName name="CBx_Sheet_Guid" localSheetId="3" hidden="1">"'a474ed28-8cad-44d1-947c-1d0cf7372e09"</definedName>
    <definedName name="CBx_Sheet_Guid" localSheetId="0" hidden="1">"'93da92e2-2632-449b-9b57-fde87d6ed918"</definedName>
    <definedName name="CBx_Sheet_Guid" localSheetId="1" hidden="1">"'6b8ed8df-0f9a-4327-bee8-138d04d89105"</definedName>
    <definedName name="CBx_Sheet_Guid" localSheetId="4" hidden="1">"'7a3a286d-4401-4ad9-8ea7-877c61aefb05"</definedName>
    <definedName name="CBx_Sheet_Guid" localSheetId="5" hidden="1">"'766192a7-4899-4927-b661-0f4b15834ea2"</definedName>
    <definedName name="CBx_SheetRef" localSheetId="3" hidden="1">CB_DATA_!$C$14</definedName>
    <definedName name="CBx_SheetRef" localSheetId="0" hidden="1">CB_DATA_!$A$14</definedName>
    <definedName name="CBx_SheetRef" localSheetId="1" hidden="1">CB_DATA_!$B$14</definedName>
    <definedName name="CBx_SheetRef" localSheetId="4" hidden="1">CB_DATA_!$D$14</definedName>
    <definedName name="CBx_SheetRef" localSheetId="5" hidden="1">CB_DATA_!$D$14</definedName>
    <definedName name="CBx_StorageType" localSheetId="3" hidden="1">2</definedName>
    <definedName name="CBx_StorageType" localSheetId="0" hidden="1">2</definedName>
    <definedName name="CBx_StorageType" localSheetId="1" hidden="1">2</definedName>
    <definedName name="CBx_StorageType" localSheetId="4" hidden="1">2</definedName>
    <definedName name="CBx_StorageType" localSheetId="5" hidden="1">2</definedName>
  </definedNames>
  <calcPr calcId="114210"/>
</workbook>
</file>

<file path=xl/calcChain.xml><?xml version="1.0" encoding="utf-8"?>
<calcChain xmlns="http://schemas.openxmlformats.org/spreadsheetml/2006/main">
  <c r="E11" i="6"/>
  <c r="AD50" i="18"/>
  <c r="E50"/>
  <c r="P50"/>
  <c r="R49" i="3"/>
  <c r="R54"/>
  <c r="D50" i="18"/>
  <c r="N50"/>
  <c r="P49" i="3"/>
  <c r="P54"/>
  <c r="C50" i="18"/>
  <c r="M49" i="3"/>
  <c r="M54"/>
  <c r="B50" i="18"/>
  <c r="E49"/>
  <c r="R53" i="3"/>
  <c r="D49" i="18"/>
  <c r="N49"/>
  <c r="P53" i="3"/>
  <c r="C49" i="18"/>
  <c r="M53" i="3"/>
  <c r="B49" i="18"/>
  <c r="E48"/>
  <c r="T48"/>
  <c r="R52" i="3"/>
  <c r="D48" i="18"/>
  <c r="N48"/>
  <c r="P52" i="3"/>
  <c r="C48" i="18"/>
  <c r="M52" i="3"/>
  <c r="B48" i="18"/>
  <c r="E47"/>
  <c r="R51" i="3"/>
  <c r="D47" i="18"/>
  <c r="N47"/>
  <c r="P51" i="3"/>
  <c r="C47" i="18"/>
  <c r="M51" i="3"/>
  <c r="B47" i="18"/>
  <c r="E46"/>
  <c r="T46"/>
  <c r="R50" i="3"/>
  <c r="D46" i="18"/>
  <c r="N46"/>
  <c r="P50" i="3"/>
  <c r="C46" i="18"/>
  <c r="M50" i="3"/>
  <c r="B46" i="18"/>
  <c r="E45"/>
  <c r="D45"/>
  <c r="N45"/>
  <c r="C45"/>
  <c r="B45"/>
  <c r="E44"/>
  <c r="T44"/>
  <c r="R43" i="3"/>
  <c r="R48"/>
  <c r="D44" i="18"/>
  <c r="N44"/>
  <c r="P43" i="3"/>
  <c r="P48"/>
  <c r="C44" i="18"/>
  <c r="M43" i="3"/>
  <c r="M48"/>
  <c r="B44" i="18"/>
  <c r="E43"/>
  <c r="R47" i="3"/>
  <c r="D43" i="18"/>
  <c r="N43"/>
  <c r="P47" i="3"/>
  <c r="C43" i="18"/>
  <c r="M47" i="3"/>
  <c r="B43" i="18"/>
  <c r="E42"/>
  <c r="T42"/>
  <c r="R46" i="3"/>
  <c r="D42" i="18"/>
  <c r="N42"/>
  <c r="P46" i="3"/>
  <c r="C42" i="18"/>
  <c r="M46" i="3"/>
  <c r="B42" i="18"/>
  <c r="E41"/>
  <c r="R45" i="3"/>
  <c r="D41" i="18"/>
  <c r="N41"/>
  <c r="P45" i="3"/>
  <c r="C41" i="18"/>
  <c r="M45" i="3"/>
  <c r="B41" i="18"/>
  <c r="E40"/>
  <c r="L40"/>
  <c r="R44" i="3"/>
  <c r="D40" i="18"/>
  <c r="N40"/>
  <c r="P44" i="3"/>
  <c r="C40" i="18"/>
  <c r="M44" i="3"/>
  <c r="B40" i="18"/>
  <c r="E39"/>
  <c r="T39"/>
  <c r="D39"/>
  <c r="N39"/>
  <c r="C39"/>
  <c r="B39"/>
  <c r="E38"/>
  <c r="R37" i="3"/>
  <c r="R42"/>
  <c r="D38" i="18"/>
  <c r="N38"/>
  <c r="P37" i="3"/>
  <c r="P42"/>
  <c r="C38" i="18"/>
  <c r="M37" i="3"/>
  <c r="M42"/>
  <c r="B38" i="18"/>
  <c r="E37"/>
  <c r="L37"/>
  <c r="R41" i="3"/>
  <c r="D37" i="18"/>
  <c r="N37"/>
  <c r="P41" i="3"/>
  <c r="C37" i="18"/>
  <c r="M41" i="3"/>
  <c r="B37" i="18"/>
  <c r="E36"/>
  <c r="R40" i="3"/>
  <c r="D36" i="18"/>
  <c r="N36"/>
  <c r="P40" i="3"/>
  <c r="C36" i="18"/>
  <c r="M40" i="3"/>
  <c r="B36" i="18"/>
  <c r="E35"/>
  <c r="L35"/>
  <c r="R39" i="3"/>
  <c r="D35" i="18"/>
  <c r="N35"/>
  <c r="P39" i="3"/>
  <c r="C35" i="18"/>
  <c r="M39" i="3"/>
  <c r="B35" i="18"/>
  <c r="E34"/>
  <c r="R38" i="3"/>
  <c r="D34" i="18"/>
  <c r="N34"/>
  <c r="P38" i="3"/>
  <c r="C34" i="18"/>
  <c r="M38" i="3"/>
  <c r="B34" i="18"/>
  <c r="E33"/>
  <c r="D33"/>
  <c r="N33"/>
  <c r="C33"/>
  <c r="B33"/>
  <c r="E32"/>
  <c r="R31" i="3"/>
  <c r="R36"/>
  <c r="D32" i="18"/>
  <c r="N32"/>
  <c r="P31" i="3"/>
  <c r="P36"/>
  <c r="C32" i="18"/>
  <c r="M31" i="3"/>
  <c r="M36"/>
  <c r="B32" i="18"/>
  <c r="E31"/>
  <c r="R35" i="3"/>
  <c r="D31" i="18"/>
  <c r="N31"/>
  <c r="P35" i="3"/>
  <c r="C31" i="18"/>
  <c r="M35" i="3"/>
  <c r="B31" i="18"/>
  <c r="E30"/>
  <c r="R34" i="3"/>
  <c r="D30" i="18"/>
  <c r="N30"/>
  <c r="P34" i="3"/>
  <c r="C30" i="18"/>
  <c r="M34" i="3"/>
  <c r="B30" i="18"/>
  <c r="E29"/>
  <c r="R33" i="3"/>
  <c r="D29" i="18"/>
  <c r="P33" i="3"/>
  <c r="C29" i="18"/>
  <c r="M33" i="3"/>
  <c r="B29" i="18"/>
  <c r="E28"/>
  <c r="R32" i="3"/>
  <c r="D28" i="18"/>
  <c r="N28"/>
  <c r="P32" i="3"/>
  <c r="C28" i="18"/>
  <c r="M32" i="3"/>
  <c r="B28" i="18"/>
  <c r="E27"/>
  <c r="D27"/>
  <c r="N27"/>
  <c r="C27"/>
  <c r="B27"/>
  <c r="E26"/>
  <c r="R25" i="3"/>
  <c r="R30"/>
  <c r="D26" i="18"/>
  <c r="N26"/>
  <c r="P25" i="3"/>
  <c r="P30"/>
  <c r="C26" i="18"/>
  <c r="M25" i="3"/>
  <c r="M30"/>
  <c r="B26" i="18"/>
  <c r="E25"/>
  <c r="R29" i="3"/>
  <c r="D25" i="18"/>
  <c r="N25"/>
  <c r="P29" i="3"/>
  <c r="C25" i="18"/>
  <c r="M29" i="3"/>
  <c r="B25" i="18"/>
  <c r="E24"/>
  <c r="R28" i="3"/>
  <c r="D24" i="18"/>
  <c r="N24"/>
  <c r="P28" i="3"/>
  <c r="C24" i="18"/>
  <c r="M28" i="3"/>
  <c r="B24" i="18"/>
  <c r="E23"/>
  <c r="R27" i="3"/>
  <c r="D23" i="18"/>
  <c r="N23"/>
  <c r="P27" i="3"/>
  <c r="C23" i="18"/>
  <c r="M27" i="3"/>
  <c r="B23" i="18"/>
  <c r="E22"/>
  <c r="R26" i="3"/>
  <c r="D22" i="18"/>
  <c r="N22"/>
  <c r="P26" i="3"/>
  <c r="C22" i="18"/>
  <c r="M26" i="3"/>
  <c r="B22" i="18"/>
  <c r="E21"/>
  <c r="D21"/>
  <c r="N21"/>
  <c r="C21"/>
  <c r="B21"/>
  <c r="E20"/>
  <c r="R19" i="3"/>
  <c r="R24"/>
  <c r="D20" i="18"/>
  <c r="N20"/>
  <c r="P19" i="3"/>
  <c r="P24"/>
  <c r="C20" i="18"/>
  <c r="M19" i="3"/>
  <c r="M24"/>
  <c r="B20" i="18"/>
  <c r="E19"/>
  <c r="R23" i="3"/>
  <c r="D19" i="18"/>
  <c r="N19"/>
  <c r="P23" i="3"/>
  <c r="C19" i="18"/>
  <c r="M23" i="3"/>
  <c r="B19" i="18"/>
  <c r="E18"/>
  <c r="R22" i="3"/>
  <c r="D18" i="18"/>
  <c r="N18"/>
  <c r="P22" i="3"/>
  <c r="C18" i="18"/>
  <c r="M22" i="3"/>
  <c r="B18" i="18"/>
  <c r="E17"/>
  <c r="R21" i="3"/>
  <c r="D17" i="18"/>
  <c r="N17"/>
  <c r="P21" i="3"/>
  <c r="C17" i="18"/>
  <c r="M21" i="3"/>
  <c r="B17" i="18"/>
  <c r="E16"/>
  <c r="R20" i="3"/>
  <c r="D16" i="18"/>
  <c r="N16"/>
  <c r="P20" i="3"/>
  <c r="C16" i="18"/>
  <c r="M20" i="3"/>
  <c r="B16" i="18"/>
  <c r="E15"/>
  <c r="D15"/>
  <c r="N15"/>
  <c r="C15"/>
  <c r="B15"/>
  <c r="E14"/>
  <c r="R13" i="3"/>
  <c r="R18"/>
  <c r="D14" i="18"/>
  <c r="N14"/>
  <c r="P13" i="3"/>
  <c r="P18"/>
  <c r="C14" i="18"/>
  <c r="M13" i="3"/>
  <c r="M18"/>
  <c r="B14" i="18"/>
  <c r="E13"/>
  <c r="R17" i="3"/>
  <c r="D13" i="18"/>
  <c r="N13"/>
  <c r="P17" i="3"/>
  <c r="C13" i="18"/>
  <c r="M17" i="3"/>
  <c r="B13" i="18"/>
  <c r="E12"/>
  <c r="R16" i="3"/>
  <c r="D12" i="18"/>
  <c r="N12"/>
  <c r="P16" i="3"/>
  <c r="C12" i="18"/>
  <c r="M16" i="3"/>
  <c r="B12" i="18"/>
  <c r="E11"/>
  <c r="R15" i="3"/>
  <c r="D11" i="18"/>
  <c r="N11"/>
  <c r="P15" i="3"/>
  <c r="C11" i="18"/>
  <c r="M15" i="3"/>
  <c r="B11" i="18"/>
  <c r="E10"/>
  <c r="R14" i="3"/>
  <c r="D10" i="18"/>
  <c r="N10"/>
  <c r="P14" i="3"/>
  <c r="C10" i="18"/>
  <c r="M14" i="3"/>
  <c r="B10" i="18"/>
  <c r="A10"/>
  <c r="A11"/>
  <c r="AE9"/>
  <c r="AC9"/>
  <c r="AA9"/>
  <c r="E9"/>
  <c r="D9"/>
  <c r="N9"/>
  <c r="C9"/>
  <c r="B9"/>
  <c r="E8"/>
  <c r="H8"/>
  <c r="R8"/>
  <c r="R7" i="3"/>
  <c r="R12"/>
  <c r="D8" i="18"/>
  <c r="N8"/>
  <c r="P7" i="3"/>
  <c r="P12"/>
  <c r="C8" i="18"/>
  <c r="M7" i="3"/>
  <c r="M12"/>
  <c r="B8" i="18"/>
  <c r="E7"/>
  <c r="R11" i="3"/>
  <c r="D7" i="18"/>
  <c r="N7"/>
  <c r="P11" i="3"/>
  <c r="C7" i="18"/>
  <c r="M11" i="3"/>
  <c r="B7" i="18"/>
  <c r="E6"/>
  <c r="R10" i="3"/>
  <c r="D6" i="18"/>
  <c r="N6"/>
  <c r="P10" i="3"/>
  <c r="C6" i="18"/>
  <c r="M10" i="3"/>
  <c r="B6" i="18"/>
  <c r="E5"/>
  <c r="H5"/>
  <c r="R5"/>
  <c r="R9" i="3"/>
  <c r="D5" i="18"/>
  <c r="N5"/>
  <c r="P9" i="3"/>
  <c r="C5" i="18"/>
  <c r="M9" i="3"/>
  <c r="B5" i="18"/>
  <c r="E4"/>
  <c r="R8" i="3"/>
  <c r="D4" i="18"/>
  <c r="N4"/>
  <c r="P8" i="3"/>
  <c r="C4" i="18"/>
  <c r="M8" i="3"/>
  <c r="B4" i="18"/>
  <c r="A4"/>
  <c r="AE3"/>
  <c r="AC3"/>
  <c r="AA3"/>
  <c r="E3"/>
  <c r="D3"/>
  <c r="N3"/>
  <c r="C3"/>
  <c r="B3"/>
  <c r="D11" i="6"/>
  <c r="N7" i="3"/>
  <c r="O7"/>
  <c r="N8"/>
  <c r="N9"/>
  <c r="N10"/>
  <c r="N11"/>
  <c r="N12"/>
  <c r="N13"/>
  <c r="N14"/>
  <c r="N15"/>
  <c r="N16"/>
  <c r="N17"/>
  <c r="N18"/>
  <c r="N19"/>
  <c r="N20"/>
  <c r="N21"/>
  <c r="N22"/>
  <c r="N23"/>
  <c r="N24"/>
  <c r="N25"/>
  <c r="N26"/>
  <c r="N27"/>
  <c r="N28"/>
  <c r="N29"/>
  <c r="N30"/>
  <c r="N31"/>
  <c r="N32"/>
  <c r="N33"/>
  <c r="N34"/>
  <c r="N35"/>
  <c r="N36"/>
  <c r="N37"/>
  <c r="N38"/>
  <c r="N39"/>
  <c r="N40"/>
  <c r="N41"/>
  <c r="N42"/>
  <c r="N43"/>
  <c r="N44"/>
  <c r="N45"/>
  <c r="N46"/>
  <c r="N47"/>
  <c r="N48"/>
  <c r="N49"/>
  <c r="N50"/>
  <c r="N51"/>
  <c r="N52"/>
  <c r="N53"/>
  <c r="N54"/>
  <c r="J8" i="14"/>
  <c r="J7"/>
  <c r="J6"/>
  <c r="J5"/>
  <c r="J4"/>
  <c r="J3"/>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V51"/>
  <c r="AQ9" i="11"/>
  <c r="AQ3"/>
  <c r="AO9"/>
  <c r="AO3"/>
  <c r="AM9"/>
  <c r="AM3"/>
  <c r="AP50"/>
  <c r="C3"/>
  <c r="O3"/>
  <c r="E3"/>
  <c r="P3"/>
  <c r="Z3"/>
  <c r="C5"/>
  <c r="O5"/>
  <c r="C6"/>
  <c r="O6"/>
  <c r="C7"/>
  <c r="O7"/>
  <c r="C8"/>
  <c r="O8"/>
  <c r="C9"/>
  <c r="O9"/>
  <c r="C11"/>
  <c r="O11"/>
  <c r="C12"/>
  <c r="O12"/>
  <c r="C13"/>
  <c r="O13"/>
  <c r="C14"/>
  <c r="O14"/>
  <c r="C15"/>
  <c r="O15"/>
  <c r="C17"/>
  <c r="O17"/>
  <c r="C18"/>
  <c r="W18"/>
  <c r="C19"/>
  <c r="O19"/>
  <c r="C20"/>
  <c r="C21"/>
  <c r="O21"/>
  <c r="C22"/>
  <c r="AE22"/>
  <c r="C23"/>
  <c r="O23"/>
  <c r="C24"/>
  <c r="C25"/>
  <c r="O25"/>
  <c r="C26"/>
  <c r="AE26"/>
  <c r="C27"/>
  <c r="O27"/>
  <c r="C28"/>
  <c r="C29"/>
  <c r="O29"/>
  <c r="C30"/>
  <c r="W30"/>
  <c r="C31"/>
  <c r="O31"/>
  <c r="C32"/>
  <c r="C33"/>
  <c r="O33"/>
  <c r="C34"/>
  <c r="W34"/>
  <c r="C35"/>
  <c r="O35"/>
  <c r="C36"/>
  <c r="C37"/>
  <c r="O37"/>
  <c r="C38"/>
  <c r="AE38"/>
  <c r="C39"/>
  <c r="O39"/>
  <c r="C40"/>
  <c r="C41"/>
  <c r="O41"/>
  <c r="C42"/>
  <c r="S42"/>
  <c r="C43"/>
  <c r="O43"/>
  <c r="C44"/>
  <c r="C45"/>
  <c r="O45"/>
  <c r="C46"/>
  <c r="S46"/>
  <c r="C47"/>
  <c r="O47"/>
  <c r="C48"/>
  <c r="C49"/>
  <c r="O49"/>
  <c r="C50"/>
  <c r="AA50"/>
  <c r="T7" i="3"/>
  <c r="G3" i="11"/>
  <c r="K8" i="3"/>
  <c r="T8"/>
  <c r="K9"/>
  <c r="T9"/>
  <c r="K10"/>
  <c r="K11"/>
  <c r="G7" i="11"/>
  <c r="K12" i="3"/>
  <c r="G8" i="11"/>
  <c r="K14" i="3"/>
  <c r="K15"/>
  <c r="G11" i="11"/>
  <c r="K16" i="3"/>
  <c r="G12" i="11"/>
  <c r="K17" i="3"/>
  <c r="K18"/>
  <c r="G15" i="11"/>
  <c r="K20" i="3"/>
  <c r="K21"/>
  <c r="G17" i="11"/>
  <c r="K22" i="3"/>
  <c r="K23"/>
  <c r="K24"/>
  <c r="G21" i="11"/>
  <c r="K26" i="3"/>
  <c r="K27"/>
  <c r="K28"/>
  <c r="K29"/>
  <c r="G25" i="11"/>
  <c r="K30" i="3"/>
  <c r="G27" i="11"/>
  <c r="K32" i="3"/>
  <c r="K33"/>
  <c r="G29" i="11"/>
  <c r="K34" i="3"/>
  <c r="K35"/>
  <c r="G31" i="11"/>
  <c r="K36" i="3"/>
  <c r="G33" i="11"/>
  <c r="K38" i="3"/>
  <c r="K39"/>
  <c r="K40"/>
  <c r="K41"/>
  <c r="G37" i="11"/>
  <c r="K42" i="3"/>
  <c r="K44"/>
  <c r="K45"/>
  <c r="G41" i="11"/>
  <c r="K46" i="3"/>
  <c r="K47"/>
  <c r="K48"/>
  <c r="G45" i="11"/>
  <c r="K50" i="3"/>
  <c r="K51"/>
  <c r="K52"/>
  <c r="K53"/>
  <c r="G49" i="11"/>
  <c r="K54" i="3"/>
  <c r="K3" i="11"/>
  <c r="K7"/>
  <c r="K8"/>
  <c r="K9"/>
  <c r="K11"/>
  <c r="K12"/>
  <c r="K15"/>
  <c r="K17"/>
  <c r="K21"/>
  <c r="K25"/>
  <c r="K29"/>
  <c r="K33"/>
  <c r="K37"/>
  <c r="K41"/>
  <c r="K45"/>
  <c r="K49"/>
  <c r="AZ9"/>
  <c r="AZ3"/>
  <c r="AX9"/>
  <c r="AX3"/>
  <c r="AV9"/>
  <c r="AV3"/>
  <c r="AY50"/>
  <c r="AD50" i="14"/>
  <c r="AE9"/>
  <c r="AE3"/>
  <c r="AC9"/>
  <c r="AC3"/>
  <c r="AA9"/>
  <c r="AA3"/>
  <c r="Y9"/>
  <c r="Y3"/>
  <c r="C11" i="6"/>
  <c r="AJ13" i="3"/>
  <c r="AJ7"/>
  <c r="AH13"/>
  <c r="AH7"/>
  <c r="AF13"/>
  <c r="AF7"/>
  <c r="B11" i="6"/>
  <c r="A11"/>
  <c r="AE32" i="11"/>
  <c r="W29"/>
  <c r="AE20"/>
  <c r="W17"/>
  <c r="S15"/>
  <c r="H10" i="14"/>
  <c r="AE10"/>
  <c r="H11"/>
  <c r="H12"/>
  <c r="H4"/>
  <c r="H5"/>
  <c r="H5" i="10"/>
  <c r="J5"/>
  <c r="J13"/>
  <c r="K5"/>
  <c r="H6"/>
  <c r="K6"/>
  <c r="H7"/>
  <c r="K7"/>
  <c r="H8"/>
  <c r="K8"/>
  <c r="H9"/>
  <c r="K9"/>
  <c r="H10"/>
  <c r="K10"/>
  <c r="H11"/>
  <c r="K11"/>
  <c r="H12"/>
  <c r="K12"/>
  <c r="L2" i="8"/>
  <c r="L3"/>
  <c r="L4"/>
  <c r="L5"/>
  <c r="L6"/>
  <c r="L7"/>
  <c r="H7" i="3"/>
  <c r="Q7"/>
  <c r="H8"/>
  <c r="L8"/>
  <c r="H9"/>
  <c r="I5" i="14"/>
  <c r="H10" i="3"/>
  <c r="I6" i="14"/>
  <c r="H11" i="3"/>
  <c r="H12"/>
  <c r="H13"/>
  <c r="H14"/>
  <c r="L14"/>
  <c r="AJ14"/>
  <c r="H15"/>
  <c r="H16"/>
  <c r="H17"/>
  <c r="H18"/>
  <c r="H19"/>
  <c r="H20"/>
  <c r="H21"/>
  <c r="I17" i="14"/>
  <c r="H22" i="3"/>
  <c r="H23"/>
  <c r="H24"/>
  <c r="H25"/>
  <c r="H26"/>
  <c r="H27"/>
  <c r="H28"/>
  <c r="H29"/>
  <c r="H30"/>
  <c r="H31"/>
  <c r="I27" i="14"/>
  <c r="H32" i="3"/>
  <c r="I28" i="14"/>
  <c r="H33" i="3"/>
  <c r="I29" i="14"/>
  <c r="H34" i="3"/>
  <c r="I30" i="14"/>
  <c r="H35" i="3"/>
  <c r="I31" i="14"/>
  <c r="H36" i="3"/>
  <c r="I32" i="14"/>
  <c r="H37" i="3"/>
  <c r="B33" i="11"/>
  <c r="H38" i="3"/>
  <c r="H39"/>
  <c r="H40"/>
  <c r="H41"/>
  <c r="H42"/>
  <c r="H43"/>
  <c r="H44"/>
  <c r="H45"/>
  <c r="H46"/>
  <c r="H47"/>
  <c r="H48"/>
  <c r="H49"/>
  <c r="I45" i="14"/>
  <c r="H50" i="3"/>
  <c r="H51"/>
  <c r="I47" i="14"/>
  <c r="H52" i="3"/>
  <c r="H53"/>
  <c r="I49" i="14"/>
  <c r="H54" i="3"/>
  <c r="H55"/>
  <c r="H56"/>
  <c r="H57"/>
  <c r="H58"/>
  <c r="H59"/>
  <c r="H60"/>
  <c r="H61"/>
  <c r="H62"/>
  <c r="H63"/>
  <c r="H64"/>
  <c r="H65"/>
  <c r="H66"/>
  <c r="H67"/>
  <c r="H68"/>
  <c r="H69"/>
  <c r="H70"/>
  <c r="H71"/>
  <c r="H72"/>
  <c r="H73"/>
  <c r="H74"/>
  <c r="H75"/>
  <c r="H76"/>
  <c r="H77"/>
  <c r="H78"/>
  <c r="H79"/>
  <c r="H80"/>
  <c r="H81"/>
  <c r="H82"/>
  <c r="H83"/>
  <c r="H84"/>
  <c r="H85"/>
  <c r="H86"/>
  <c r="H87"/>
  <c r="U8"/>
  <c r="E4" i="11"/>
  <c r="T4"/>
  <c r="AD4"/>
  <c r="A10"/>
  <c r="A4"/>
  <c r="A5"/>
  <c r="A53" i="7"/>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25"/>
  <c r="A226"/>
  <c r="A227"/>
  <c r="A228"/>
  <c r="A229"/>
  <c r="A230"/>
  <c r="A231"/>
  <c r="A232"/>
  <c r="A233"/>
  <c r="A234"/>
  <c r="A235"/>
  <c r="A236"/>
  <c r="A237"/>
  <c r="A238"/>
  <c r="A239"/>
  <c r="A240"/>
  <c r="A241"/>
  <c r="A242"/>
  <c r="A243"/>
  <c r="A244"/>
  <c r="A245"/>
  <c r="A246"/>
  <c r="A247"/>
  <c r="A248"/>
  <c r="A249"/>
  <c r="A250"/>
  <c r="A251"/>
  <c r="A252"/>
  <c r="A253"/>
  <c r="A254"/>
  <c r="A255"/>
  <c r="A256"/>
  <c r="A257"/>
  <c r="A258"/>
  <c r="A259"/>
  <c r="A260"/>
  <c r="A261"/>
  <c r="A262"/>
  <c r="A263"/>
  <c r="A264"/>
  <c r="A265"/>
  <c r="A266"/>
  <c r="A267"/>
  <c r="A268"/>
  <c r="A269"/>
  <c r="A270"/>
  <c r="A271"/>
  <c r="A272"/>
  <c r="A273"/>
  <c r="A274"/>
  <c r="A275"/>
  <c r="A276"/>
  <c r="A277"/>
  <c r="A278"/>
  <c r="A279"/>
  <c r="A280"/>
  <c r="A281"/>
  <c r="A282"/>
  <c r="A283"/>
  <c r="A284"/>
  <c r="A285"/>
  <c r="A286"/>
  <c r="A287"/>
  <c r="A288"/>
  <c r="A289"/>
  <c r="A290"/>
  <c r="A291"/>
  <c r="A292"/>
  <c r="A293"/>
  <c r="A294"/>
  <c r="A295"/>
  <c r="A296"/>
  <c r="A297"/>
  <c r="A298"/>
  <c r="A299"/>
  <c r="A300"/>
  <c r="A301"/>
  <c r="A302"/>
  <c r="A303"/>
  <c r="A304"/>
  <c r="A305"/>
  <c r="A306"/>
  <c r="A307"/>
  <c r="A308"/>
  <c r="A309"/>
  <c r="A310"/>
  <c r="A311"/>
  <c r="A312"/>
  <c r="A313"/>
  <c r="A314"/>
  <c r="A315"/>
  <c r="A316"/>
  <c r="A317"/>
  <c r="A318"/>
  <c r="A319"/>
  <c r="A320"/>
  <c r="A321"/>
  <c r="A322"/>
  <c r="A323"/>
  <c r="A324"/>
  <c r="A325"/>
  <c r="A326"/>
  <c r="A327"/>
  <c r="A328"/>
  <c r="A329"/>
  <c r="A330"/>
  <c r="A331"/>
  <c r="A332"/>
  <c r="A333"/>
  <c r="A334"/>
  <c r="A335"/>
  <c r="A336"/>
  <c r="A337"/>
  <c r="A338"/>
  <c r="A339"/>
  <c r="A340"/>
  <c r="A341"/>
  <c r="A342"/>
  <c r="A343"/>
  <c r="A344"/>
  <c r="A345"/>
  <c r="A346"/>
  <c r="A347"/>
  <c r="A348"/>
  <c r="A349"/>
  <c r="A350"/>
  <c r="A351"/>
  <c r="A352"/>
  <c r="A353"/>
  <c r="A354"/>
  <c r="A355"/>
  <c r="A356"/>
  <c r="A357"/>
  <c r="A358"/>
  <c r="A359"/>
  <c r="A360"/>
  <c r="A361"/>
  <c r="A362"/>
  <c r="A363"/>
  <c r="A364"/>
  <c r="A365"/>
  <c r="A366"/>
  <c r="A367"/>
  <c r="A368"/>
  <c r="A369"/>
  <c r="A370"/>
  <c r="A371"/>
  <c r="A372"/>
  <c r="A373"/>
  <c r="A374"/>
  <c r="A375"/>
  <c r="A376"/>
  <c r="A377"/>
  <c r="A378"/>
  <c r="A379"/>
  <c r="A380"/>
  <c r="A381"/>
  <c r="A382"/>
  <c r="A383"/>
  <c r="A384"/>
  <c r="A385"/>
  <c r="A386"/>
  <c r="A387"/>
  <c r="A388"/>
  <c r="A389"/>
  <c r="A390"/>
  <c r="A391"/>
  <c r="A392"/>
  <c r="A393"/>
  <c r="A394"/>
  <c r="A395"/>
  <c r="A396"/>
  <c r="A397"/>
  <c r="A398"/>
  <c r="A399"/>
  <c r="A400"/>
  <c r="A401"/>
  <c r="A402"/>
  <c r="A403"/>
  <c r="A404"/>
  <c r="A405"/>
  <c r="A406"/>
  <c r="A407"/>
  <c r="A408"/>
  <c r="A409"/>
  <c r="A410"/>
  <c r="A411"/>
  <c r="A412"/>
  <c r="A413"/>
  <c r="A414"/>
  <c r="A415"/>
  <c r="A416"/>
  <c r="A417"/>
  <c r="A418"/>
  <c r="A419"/>
  <c r="A420"/>
  <c r="A421"/>
  <c r="A422"/>
  <c r="A423"/>
  <c r="A424"/>
  <c r="A425"/>
  <c r="A426"/>
  <c r="A427"/>
  <c r="A428"/>
  <c r="A429"/>
  <c r="A430"/>
  <c r="A431"/>
  <c r="A432"/>
  <c r="A433"/>
  <c r="A434"/>
  <c r="A435"/>
  <c r="A436"/>
  <c r="A437"/>
  <c r="A438"/>
  <c r="A439"/>
  <c r="A440"/>
  <c r="A441"/>
  <c r="A442"/>
  <c r="A443"/>
  <c r="A444"/>
  <c r="A445"/>
  <c r="A446"/>
  <c r="A447"/>
  <c r="A448"/>
  <c r="A449"/>
  <c r="A450"/>
  <c r="A451"/>
  <c r="A452"/>
  <c r="A453"/>
  <c r="A454"/>
  <c r="A455"/>
  <c r="A456"/>
  <c r="A457"/>
  <c r="A458"/>
  <c r="A459"/>
  <c r="A460"/>
  <c r="A461"/>
  <c r="A462"/>
  <c r="A463"/>
  <c r="A464"/>
  <c r="A465"/>
  <c r="A466"/>
  <c r="A467"/>
  <c r="A468"/>
  <c r="A469"/>
  <c r="A470"/>
  <c r="A471"/>
  <c r="A472"/>
  <c r="A473"/>
  <c r="A474"/>
  <c r="A475"/>
  <c r="A476"/>
  <c r="A477"/>
  <c r="A478"/>
  <c r="A479"/>
  <c r="A480"/>
  <c r="A481"/>
  <c r="A482"/>
  <c r="A483"/>
  <c r="A484"/>
  <c r="A485"/>
  <c r="A486"/>
  <c r="A487"/>
  <c r="A488"/>
  <c r="A489"/>
  <c r="A490"/>
  <c r="A491"/>
  <c r="A492"/>
  <c r="A493"/>
  <c r="A494"/>
  <c r="A495"/>
  <c r="A496"/>
  <c r="A497"/>
  <c r="A498"/>
  <c r="A499"/>
  <c r="A500"/>
  <c r="A501"/>
  <c r="A502"/>
  <c r="A503"/>
  <c r="A504"/>
  <c r="A505"/>
  <c r="A506"/>
  <c r="A507"/>
  <c r="A508"/>
  <c r="A509"/>
  <c r="A510"/>
  <c r="A511"/>
  <c r="A512"/>
  <c r="A513"/>
  <c r="A514"/>
  <c r="A515"/>
  <c r="A516"/>
  <c r="A517"/>
  <c r="A518"/>
  <c r="A519"/>
  <c r="A520"/>
  <c r="A521"/>
  <c r="A522"/>
  <c r="A523"/>
  <c r="A524"/>
  <c r="A525"/>
  <c r="A526"/>
  <c r="A527"/>
  <c r="A528"/>
  <c r="A529"/>
  <c r="A530"/>
  <c r="A531"/>
  <c r="A532"/>
  <c r="A533"/>
  <c r="A534"/>
  <c r="A535"/>
  <c r="A536"/>
  <c r="A537"/>
  <c r="A538"/>
  <c r="A539"/>
  <c r="A540"/>
  <c r="A541"/>
  <c r="A542"/>
  <c r="A543"/>
  <c r="A544"/>
  <c r="A545"/>
  <c r="A546"/>
  <c r="A547"/>
  <c r="A548"/>
  <c r="A549"/>
  <c r="A550"/>
  <c r="A551"/>
  <c r="A552"/>
  <c r="A553"/>
  <c r="A554"/>
  <c r="A555"/>
  <c r="A556"/>
  <c r="A557"/>
  <c r="A558"/>
  <c r="A559"/>
  <c r="A560"/>
  <c r="A561"/>
  <c r="A562"/>
  <c r="A563"/>
  <c r="A564"/>
  <c r="A565"/>
  <c r="A566"/>
  <c r="A567"/>
  <c r="A568"/>
  <c r="A569"/>
  <c r="A570"/>
  <c r="A571"/>
  <c r="A572"/>
  <c r="A573"/>
  <c r="A574"/>
  <c r="A575"/>
  <c r="A576"/>
  <c r="A577"/>
  <c r="A578"/>
  <c r="A579"/>
  <c r="A580"/>
  <c r="A581"/>
  <c r="A582"/>
  <c r="A583"/>
  <c r="A584"/>
  <c r="A585"/>
  <c r="A586"/>
  <c r="A587"/>
  <c r="A588"/>
  <c r="A589"/>
  <c r="A590"/>
  <c r="A591"/>
  <c r="A592"/>
  <c r="A593"/>
  <c r="A594"/>
  <c r="A595"/>
  <c r="A596"/>
  <c r="A597"/>
  <c r="A598"/>
  <c r="A599"/>
  <c r="A600"/>
  <c r="A601"/>
  <c r="A602"/>
  <c r="A603"/>
  <c r="A604"/>
  <c r="A605"/>
  <c r="A606"/>
  <c r="A607"/>
  <c r="A608"/>
  <c r="A609"/>
  <c r="A610"/>
  <c r="A611"/>
  <c r="A612"/>
  <c r="A613"/>
  <c r="A614"/>
  <c r="A615"/>
  <c r="A616"/>
  <c r="A617"/>
  <c r="A618"/>
  <c r="A619"/>
  <c r="A620"/>
  <c r="A621"/>
  <c r="A622"/>
  <c r="A623"/>
  <c r="A624"/>
  <c r="A625"/>
  <c r="A626"/>
  <c r="A627"/>
  <c r="A628"/>
  <c r="A629"/>
  <c r="A630"/>
  <c r="A631"/>
  <c r="A632"/>
  <c r="A633"/>
  <c r="A634"/>
  <c r="A635"/>
  <c r="A636"/>
  <c r="A637"/>
  <c r="A638"/>
  <c r="A639"/>
  <c r="A640"/>
  <c r="A641"/>
  <c r="A642"/>
  <c r="A643"/>
  <c r="A644"/>
  <c r="A645"/>
  <c r="A646"/>
  <c r="A647"/>
  <c r="A648"/>
  <c r="A649"/>
  <c r="A650"/>
  <c r="A651"/>
  <c r="A652"/>
  <c r="A653"/>
  <c r="A654"/>
  <c r="A655"/>
  <c r="A656"/>
  <c r="A657"/>
  <c r="A658"/>
  <c r="A659"/>
  <c r="A660"/>
  <c r="A661"/>
  <c r="A662"/>
  <c r="A663"/>
  <c r="A664"/>
  <c r="A665"/>
  <c r="A666"/>
  <c r="A667"/>
  <c r="A668"/>
  <c r="A669"/>
  <c r="A670"/>
  <c r="A671"/>
  <c r="A672"/>
  <c r="A673"/>
  <c r="A674"/>
  <c r="A675"/>
  <c r="A676"/>
  <c r="A677"/>
  <c r="A678"/>
  <c r="A679"/>
  <c r="A680"/>
  <c r="A681"/>
  <c r="A682"/>
  <c r="A683"/>
  <c r="A684"/>
  <c r="A685"/>
  <c r="A686"/>
  <c r="A687"/>
  <c r="A688"/>
  <c r="A689"/>
  <c r="A690"/>
  <c r="A691"/>
  <c r="A692"/>
  <c r="A693"/>
  <c r="A694"/>
  <c r="A695"/>
  <c r="A696"/>
  <c r="A697"/>
  <c r="A698"/>
  <c r="A699"/>
  <c r="A700"/>
  <c r="A701"/>
  <c r="A702"/>
  <c r="A703"/>
  <c r="A704"/>
  <c r="A705"/>
  <c r="A706"/>
  <c r="A707"/>
  <c r="A708"/>
  <c r="A709"/>
  <c r="A710"/>
  <c r="A711"/>
  <c r="A712"/>
  <c r="A713"/>
  <c r="A714"/>
  <c r="A715"/>
  <c r="A716"/>
  <c r="A717"/>
  <c r="A718"/>
  <c r="A719"/>
  <c r="A720"/>
  <c r="A721"/>
  <c r="A722"/>
  <c r="A723"/>
  <c r="A724"/>
  <c r="A725"/>
  <c r="A726"/>
  <c r="A727"/>
  <c r="A728"/>
  <c r="A729"/>
  <c r="A730"/>
  <c r="A731"/>
  <c r="A732"/>
  <c r="A733"/>
  <c r="A734"/>
  <c r="A735"/>
  <c r="A736"/>
  <c r="A737"/>
  <c r="A738"/>
  <c r="A739"/>
  <c r="A740"/>
  <c r="A741"/>
  <c r="A742"/>
  <c r="A743"/>
  <c r="A744"/>
  <c r="A745"/>
  <c r="A746"/>
  <c r="A747"/>
  <c r="A748"/>
  <c r="A749"/>
  <c r="A750"/>
  <c r="A751"/>
  <c r="A752"/>
  <c r="A753"/>
  <c r="A754"/>
  <c r="A755"/>
  <c r="A756"/>
  <c r="A757"/>
  <c r="A758"/>
  <c r="A759"/>
  <c r="A760"/>
  <c r="A761"/>
  <c r="A762"/>
  <c r="A763"/>
  <c r="A764"/>
  <c r="A765"/>
  <c r="A766"/>
  <c r="A767"/>
  <c r="A768"/>
  <c r="A39"/>
  <c r="A40"/>
  <c r="A41"/>
  <c r="A42"/>
  <c r="A43"/>
  <c r="A44"/>
  <c r="A45"/>
  <c r="A46"/>
  <c r="A47"/>
  <c r="A48"/>
  <c r="A49"/>
  <c r="A50"/>
  <c r="A51"/>
  <c r="A13"/>
  <c r="A14"/>
  <c r="A15"/>
  <c r="A16"/>
  <c r="A17"/>
  <c r="A18"/>
  <c r="A19"/>
  <c r="A20"/>
  <c r="A21"/>
  <c r="A22"/>
  <c r="A23"/>
  <c r="A24"/>
  <c r="A25"/>
  <c r="A26"/>
  <c r="A27"/>
  <c r="A28"/>
  <c r="A29"/>
  <c r="A30"/>
  <c r="A31"/>
  <c r="A32"/>
  <c r="A33"/>
  <c r="A34"/>
  <c r="A35"/>
  <c r="A36"/>
  <c r="A37"/>
  <c r="A4"/>
  <c r="E7" i="8"/>
  <c r="E6"/>
  <c r="D5"/>
  <c r="E5"/>
  <c r="D4"/>
  <c r="E4"/>
  <c r="D3"/>
  <c r="E3"/>
  <c r="D2"/>
  <c r="E2"/>
  <c r="B47" i="11"/>
  <c r="B17"/>
  <c r="B8" i="3"/>
  <c r="B9"/>
  <c r="B10"/>
  <c r="B11"/>
  <c r="B12"/>
  <c r="B13"/>
  <c r="B14"/>
  <c r="B15"/>
  <c r="B16"/>
  <c r="B17"/>
  <c r="B18"/>
  <c r="B19"/>
  <c r="B20"/>
  <c r="B21"/>
  <c r="B22"/>
  <c r="B23"/>
  <c r="B24"/>
  <c r="B25"/>
  <c r="B26"/>
  <c r="B27"/>
  <c r="B28"/>
  <c r="B29"/>
  <c r="B30"/>
  <c r="B31"/>
  <c r="B32"/>
  <c r="B33"/>
  <c r="B34"/>
  <c r="B35"/>
  <c r="B36"/>
  <c r="B37"/>
  <c r="B38"/>
  <c r="B39"/>
  <c r="B40"/>
  <c r="B41"/>
  <c r="B42"/>
  <c r="B43"/>
  <c r="B44"/>
  <c r="B45"/>
  <c r="B46"/>
  <c r="B47"/>
  <c r="B48"/>
  <c r="B49"/>
  <c r="B50"/>
  <c r="B51"/>
  <c r="B52"/>
  <c r="B53"/>
  <c r="B54"/>
  <c r="B55"/>
  <c r="B56"/>
  <c r="B57"/>
  <c r="B58"/>
  <c r="B59"/>
  <c r="B60"/>
  <c r="B61"/>
  <c r="B62"/>
  <c r="B63"/>
  <c r="B64"/>
  <c r="B65"/>
  <c r="B66"/>
  <c r="B67"/>
  <c r="B68"/>
  <c r="B69"/>
  <c r="B70"/>
  <c r="B71"/>
  <c r="B72"/>
  <c r="B73"/>
  <c r="B74"/>
  <c r="B75"/>
  <c r="B76"/>
  <c r="B77"/>
  <c r="B78"/>
  <c r="B79"/>
  <c r="B80"/>
  <c r="B81"/>
  <c r="B82"/>
  <c r="B83"/>
  <c r="B84"/>
  <c r="B85"/>
  <c r="B86"/>
  <c r="B87"/>
  <c r="B30" i="11"/>
  <c r="B49"/>
  <c r="I48" i="14"/>
  <c r="B38" i="11"/>
  <c r="I34" i="14"/>
  <c r="B22" i="11"/>
  <c r="N12" i="10"/>
  <c r="O12"/>
  <c r="P12"/>
  <c r="L12"/>
  <c r="N11"/>
  <c r="O11"/>
  <c r="P11"/>
  <c r="L11"/>
  <c r="N10"/>
  <c r="O10"/>
  <c r="P10"/>
  <c r="L10"/>
  <c r="N9"/>
  <c r="O9"/>
  <c r="P9"/>
  <c r="L9"/>
  <c r="N8"/>
  <c r="O8"/>
  <c r="P8"/>
  <c r="L8"/>
  <c r="N7"/>
  <c r="O7"/>
  <c r="P7"/>
  <c r="L7"/>
  <c r="N6"/>
  <c r="O6"/>
  <c r="P6"/>
  <c r="L6"/>
  <c r="N5"/>
  <c r="O5"/>
  <c r="P5"/>
  <c r="L5"/>
  <c r="L13"/>
  <c r="U9" i="3"/>
  <c r="E5" i="11"/>
  <c r="AB5"/>
  <c r="U10" i="3"/>
  <c r="E6" i="11"/>
  <c r="AF6"/>
  <c r="B3"/>
  <c r="B28"/>
  <c r="B31"/>
  <c r="B32"/>
  <c r="B15"/>
  <c r="B27"/>
  <c r="B39"/>
  <c r="B45"/>
  <c r="B34"/>
  <c r="B48"/>
  <c r="I22" i="14"/>
  <c r="I38"/>
  <c r="T5" i="11"/>
  <c r="AD5"/>
  <c r="B37"/>
  <c r="AH14" i="3"/>
  <c r="I39" i="14"/>
  <c r="B41" i="11"/>
  <c r="I43" i="14"/>
  <c r="J12" i="10"/>
  <c r="M12"/>
  <c r="J11"/>
  <c r="M11"/>
  <c r="J10"/>
  <c r="M10"/>
  <c r="J9"/>
  <c r="M9"/>
  <c r="J8"/>
  <c r="M8"/>
  <c r="J7"/>
  <c r="M7"/>
  <c r="J6"/>
  <c r="M6"/>
  <c r="S11" i="11"/>
  <c r="AA17"/>
  <c r="AA20"/>
  <c r="S29"/>
  <c r="AE29"/>
  <c r="S32"/>
  <c r="AA47"/>
  <c r="B35"/>
  <c r="AH8" i="3"/>
  <c r="S12" i="11"/>
  <c r="W24"/>
  <c r="AE36"/>
  <c r="AA48"/>
  <c r="I35" i="14"/>
  <c r="B43" i="11"/>
  <c r="AA18"/>
  <c r="I44" i="14"/>
  <c r="B44" i="11"/>
  <c r="B42"/>
  <c r="I42" i="14"/>
  <c r="I40"/>
  <c r="B40" i="11"/>
  <c r="A6"/>
  <c r="AZ5"/>
  <c r="AX5"/>
  <c r="AV5"/>
  <c r="A11"/>
  <c r="AZ10"/>
  <c r="AX10"/>
  <c r="AV10"/>
  <c r="W11"/>
  <c r="AE11"/>
  <c r="W41"/>
  <c r="AA41"/>
  <c r="AA45"/>
  <c r="S49"/>
  <c r="AE46"/>
  <c r="AE41"/>
  <c r="S41"/>
  <c r="AA11"/>
  <c r="AA49"/>
  <c r="AF4"/>
  <c r="S45"/>
  <c r="W28"/>
  <c r="AE47"/>
  <c r="AA32"/>
  <c r="AA29"/>
  <c r="S20"/>
  <c r="AE17"/>
  <c r="S17"/>
  <c r="AB4"/>
  <c r="AB3"/>
  <c r="Y4" i="14"/>
  <c r="AA4"/>
  <c r="AC4"/>
  <c r="AE4"/>
  <c r="Y11"/>
  <c r="AA5"/>
  <c r="AA11"/>
  <c r="AC5"/>
  <c r="AC11"/>
  <c r="AE5"/>
  <c r="AE11"/>
  <c r="I26"/>
  <c r="B26" i="11"/>
  <c r="AE14"/>
  <c r="AA14"/>
  <c r="AA22"/>
  <c r="AA34"/>
  <c r="AE34"/>
  <c r="AA44"/>
  <c r="AE44"/>
  <c r="W44"/>
  <c r="AE42"/>
  <c r="T6"/>
  <c r="AD6"/>
  <c r="AE40"/>
  <c r="B23"/>
  <c r="W50"/>
  <c r="W32"/>
  <c r="W20"/>
  <c r="AF14" i="3"/>
  <c r="I33" i="14"/>
  <c r="AF5" i="11"/>
  <c r="B36"/>
  <c r="B46"/>
  <c r="B50"/>
  <c r="B29"/>
  <c r="W13"/>
  <c r="S43"/>
  <c r="W22"/>
  <c r="S44"/>
  <c r="W14"/>
  <c r="AE49"/>
  <c r="T3"/>
  <c r="AD3"/>
  <c r="AE30"/>
  <c r="AA30"/>
  <c r="AA6"/>
  <c r="W6"/>
  <c r="AE18"/>
  <c r="AA42"/>
  <c r="AA28"/>
  <c r="S28"/>
  <c r="AA46"/>
  <c r="AE48"/>
  <c r="W48"/>
  <c r="AA36"/>
  <c r="S36"/>
  <c r="AA24"/>
  <c r="S24"/>
  <c r="AE12"/>
  <c r="W12"/>
  <c r="AB6"/>
  <c r="I9" i="14"/>
  <c r="I14"/>
  <c r="L9" i="3"/>
  <c r="AF9"/>
  <c r="AJ8"/>
  <c r="AF8"/>
  <c r="W40" i="11"/>
  <c r="X5"/>
  <c r="A5" i="7"/>
  <c r="B21" i="11"/>
  <c r="I21" i="14"/>
  <c r="I19"/>
  <c r="B19" i="11"/>
  <c r="I15" i="14"/>
  <c r="B16" i="11"/>
  <c r="I20" i="14"/>
  <c r="AE9" i="11"/>
  <c r="AE15"/>
  <c r="AA15"/>
  <c r="W15"/>
  <c r="S19"/>
  <c r="AE27"/>
  <c r="S27"/>
  <c r="S31"/>
  <c r="AE39"/>
  <c r="S39"/>
  <c r="AE45"/>
  <c r="W45"/>
  <c r="W49"/>
  <c r="AE28"/>
  <c r="AA12"/>
  <c r="S48"/>
  <c r="W36"/>
  <c r="AE24"/>
  <c r="S18"/>
  <c r="I37" i="14"/>
  <c r="I41"/>
  <c r="U11" i="3"/>
  <c r="E7" i="11"/>
  <c r="I36" i="14"/>
  <c r="I50"/>
  <c r="B5" i="11"/>
  <c r="B6"/>
  <c r="B9"/>
  <c r="I11" i="14"/>
  <c r="I3"/>
  <c r="I4"/>
  <c r="B8" i="11"/>
  <c r="A12"/>
  <c r="AZ11"/>
  <c r="AX11"/>
  <c r="AV11"/>
  <c r="A7"/>
  <c r="AZ6"/>
  <c r="AX6"/>
  <c r="AV6"/>
  <c r="S9"/>
  <c r="W43"/>
  <c r="AE13"/>
  <c r="I46" i="14"/>
  <c r="B25" i="11"/>
  <c r="I25" i="14"/>
  <c r="I23"/>
  <c r="AA40" i="11"/>
  <c r="S40"/>
  <c r="AE33"/>
  <c r="S33"/>
  <c r="AA33"/>
  <c r="W33"/>
  <c r="W37"/>
  <c r="AA37"/>
  <c r="S37"/>
  <c r="AE37"/>
  <c r="AE21"/>
  <c r="S21"/>
  <c r="W21"/>
  <c r="AA21"/>
  <c r="W25"/>
  <c r="S25"/>
  <c r="AE25"/>
  <c r="AA25"/>
  <c r="W3"/>
  <c r="S3"/>
  <c r="AE3"/>
  <c r="AA3"/>
  <c r="AA7"/>
  <c r="S7"/>
  <c r="AE7"/>
  <c r="W7"/>
  <c r="I8" i="14"/>
  <c r="B4" i="11"/>
  <c r="B11"/>
  <c r="U12" i="3"/>
  <c r="E8" i="11"/>
  <c r="AB8"/>
  <c r="B18"/>
  <c r="I18" i="14"/>
  <c r="I24"/>
  <c r="B24" i="11"/>
  <c r="I10" i="14"/>
  <c r="B10" i="11"/>
  <c r="I12" i="14"/>
  <c r="B12" i="11"/>
  <c r="S35"/>
  <c r="AA35"/>
  <c r="W38"/>
  <c r="AA38"/>
  <c r="AA23"/>
  <c r="AE23"/>
  <c r="W26"/>
  <c r="S26"/>
  <c r="AE8"/>
  <c r="W8"/>
  <c r="S8"/>
  <c r="AA8"/>
  <c r="I7" i="14"/>
  <c r="B7" i="11"/>
  <c r="I13" i="14"/>
  <c r="B13" i="11"/>
  <c r="B20"/>
  <c r="I16" i="14"/>
  <c r="A6" i="7"/>
  <c r="AA7" i="3"/>
  <c r="Y7"/>
  <c r="L10"/>
  <c r="L11"/>
  <c r="AH9"/>
  <c r="B14" i="11"/>
  <c r="N56" i="3"/>
  <c r="A8" i="11"/>
  <c r="AX8"/>
  <c r="AZ7"/>
  <c r="AX7"/>
  <c r="AV7"/>
  <c r="A13"/>
  <c r="AZ13"/>
  <c r="AZ12"/>
  <c r="AX12"/>
  <c r="AV12"/>
  <c r="AJ10" i="3"/>
  <c r="AH10"/>
  <c r="U13"/>
  <c r="E9" i="11"/>
  <c r="X9"/>
  <c r="A7" i="7"/>
  <c r="AA8" i="3"/>
  <c r="W5" i="11"/>
  <c r="AE5"/>
  <c r="AF7"/>
  <c r="AB7"/>
  <c r="X7"/>
  <c r="T7"/>
  <c r="AD7"/>
  <c r="A14"/>
  <c r="AZ14"/>
  <c r="AX13"/>
  <c r="AZ8"/>
  <c r="AV8"/>
  <c r="A8" i="7"/>
  <c r="A9"/>
  <c r="T8" i="11"/>
  <c r="AD8"/>
  <c r="AF8"/>
  <c r="U14" i="3"/>
  <c r="E10" i="11"/>
  <c r="X10"/>
  <c r="A15"/>
  <c r="A16"/>
  <c r="AX14"/>
  <c r="AB9"/>
  <c r="AF9"/>
  <c r="U15" i="3"/>
  <c r="E11" i="11"/>
  <c r="AB11"/>
  <c r="AZ15"/>
  <c r="AV15"/>
  <c r="U16" i="3"/>
  <c r="E12" i="11"/>
  <c r="T12"/>
  <c r="AD12"/>
  <c r="X11"/>
  <c r="T11"/>
  <c r="AD11"/>
  <c r="AF11"/>
  <c r="U17" i="3"/>
  <c r="E13" i="11"/>
  <c r="AB13"/>
  <c r="U18" i="3"/>
  <c r="E14" i="11"/>
  <c r="AB14"/>
  <c r="U19" i="3"/>
  <c r="E15" i="11"/>
  <c r="AF15"/>
  <c r="U20" i="3"/>
  <c r="E16" i="11"/>
  <c r="AB16"/>
  <c r="AB15"/>
  <c r="AF16"/>
  <c r="H42" i="18"/>
  <c r="R42"/>
  <c r="AF10" i="11"/>
  <c r="X6"/>
  <c r="K14"/>
  <c r="K5"/>
  <c r="H46" i="18"/>
  <c r="R46"/>
  <c r="AE50" i="11"/>
  <c r="G43"/>
  <c r="G39"/>
  <c r="G19"/>
  <c r="G9"/>
  <c r="AC3"/>
  <c r="AT3"/>
  <c r="J52" i="14"/>
  <c r="AF13" i="11"/>
  <c r="X12"/>
  <c r="AB10"/>
  <c r="H37" i="18"/>
  <c r="R37"/>
  <c r="H44"/>
  <c r="R44"/>
  <c r="H48"/>
  <c r="R48"/>
  <c r="H35"/>
  <c r="R35"/>
  <c r="P37"/>
  <c r="P42"/>
  <c r="P44"/>
  <c r="P46"/>
  <c r="P48"/>
  <c r="H39"/>
  <c r="R39"/>
  <c r="P39"/>
  <c r="H40"/>
  <c r="R40"/>
  <c r="P40"/>
  <c r="T40"/>
  <c r="L42"/>
  <c r="L44"/>
  <c r="L46"/>
  <c r="L48"/>
  <c r="L50"/>
  <c r="T50"/>
  <c r="L39"/>
  <c r="H50"/>
  <c r="R50"/>
  <c r="T7"/>
  <c r="P7"/>
  <c r="L7"/>
  <c r="A12"/>
  <c r="AE11"/>
  <c r="AC11"/>
  <c r="AA11"/>
  <c r="G3"/>
  <c r="K3"/>
  <c r="O3"/>
  <c r="S3"/>
  <c r="H4"/>
  <c r="R4"/>
  <c r="J4"/>
  <c r="L4"/>
  <c r="P4"/>
  <c r="T4"/>
  <c r="AA4"/>
  <c r="AC4"/>
  <c r="AE4"/>
  <c r="A5"/>
  <c r="G5"/>
  <c r="K5"/>
  <c r="O5"/>
  <c r="S5"/>
  <c r="H6"/>
  <c r="R6"/>
  <c r="J6"/>
  <c r="L6"/>
  <c r="P6"/>
  <c r="T6"/>
  <c r="G7"/>
  <c r="K7"/>
  <c r="O7"/>
  <c r="S7"/>
  <c r="H3"/>
  <c r="R3"/>
  <c r="J3"/>
  <c r="L3"/>
  <c r="P3"/>
  <c r="T3"/>
  <c r="G4"/>
  <c r="K4"/>
  <c r="O4"/>
  <c r="S4"/>
  <c r="J5"/>
  <c r="L5"/>
  <c r="P5"/>
  <c r="T5"/>
  <c r="G6"/>
  <c r="K6"/>
  <c r="O6"/>
  <c r="S6"/>
  <c r="H7"/>
  <c r="R7"/>
  <c r="J7"/>
  <c r="N29"/>
  <c r="J29"/>
  <c r="J8"/>
  <c r="L8"/>
  <c r="P8"/>
  <c r="T8"/>
  <c r="H9"/>
  <c r="R9"/>
  <c r="J9"/>
  <c r="L9"/>
  <c r="P9"/>
  <c r="T9"/>
  <c r="G10"/>
  <c r="K10"/>
  <c r="O10"/>
  <c r="S10"/>
  <c r="H11"/>
  <c r="R11"/>
  <c r="J11"/>
  <c r="L11"/>
  <c r="P11"/>
  <c r="T11"/>
  <c r="G12"/>
  <c r="K12"/>
  <c r="O12"/>
  <c r="S12"/>
  <c r="H13"/>
  <c r="R13"/>
  <c r="J13"/>
  <c r="L13"/>
  <c r="P13"/>
  <c r="T13"/>
  <c r="G14"/>
  <c r="K14"/>
  <c r="O14"/>
  <c r="S14"/>
  <c r="H15"/>
  <c r="R15"/>
  <c r="J15"/>
  <c r="L15"/>
  <c r="P15"/>
  <c r="T15"/>
  <c r="G16"/>
  <c r="K16"/>
  <c r="O16"/>
  <c r="S16"/>
  <c r="H17"/>
  <c r="R17"/>
  <c r="J17"/>
  <c r="L17"/>
  <c r="P17"/>
  <c r="T17"/>
  <c r="G18"/>
  <c r="K18"/>
  <c r="O18"/>
  <c r="S18"/>
  <c r="H19"/>
  <c r="R19"/>
  <c r="J19"/>
  <c r="L19"/>
  <c r="P19"/>
  <c r="T19"/>
  <c r="G20"/>
  <c r="K20"/>
  <c r="O20"/>
  <c r="S20"/>
  <c r="H21"/>
  <c r="R21"/>
  <c r="J21"/>
  <c r="L21"/>
  <c r="P21"/>
  <c r="T21"/>
  <c r="G22"/>
  <c r="K22"/>
  <c r="O22"/>
  <c r="S22"/>
  <c r="H23"/>
  <c r="R23"/>
  <c r="J23"/>
  <c r="L23"/>
  <c r="P23"/>
  <c r="T23"/>
  <c r="G24"/>
  <c r="K24"/>
  <c r="O24"/>
  <c r="S24"/>
  <c r="H25"/>
  <c r="R25"/>
  <c r="J25"/>
  <c r="L25"/>
  <c r="P25"/>
  <c r="T25"/>
  <c r="G26"/>
  <c r="K26"/>
  <c r="O26"/>
  <c r="S26"/>
  <c r="H27"/>
  <c r="R27"/>
  <c r="J27"/>
  <c r="L27"/>
  <c r="P27"/>
  <c r="T27"/>
  <c r="G28"/>
  <c r="K28"/>
  <c r="O28"/>
  <c r="S28"/>
  <c r="S29"/>
  <c r="O29"/>
  <c r="K29"/>
  <c r="T29"/>
  <c r="P29"/>
  <c r="L29"/>
  <c r="H29"/>
  <c r="R29"/>
  <c r="G8"/>
  <c r="K8"/>
  <c r="O8"/>
  <c r="S8"/>
  <c r="G9"/>
  <c r="K9"/>
  <c r="O9"/>
  <c r="S9"/>
  <c r="H10"/>
  <c r="R10"/>
  <c r="J10"/>
  <c r="L10"/>
  <c r="P10"/>
  <c r="T10"/>
  <c r="AA10"/>
  <c r="AC10"/>
  <c r="AE10"/>
  <c r="G11"/>
  <c r="K11"/>
  <c r="O11"/>
  <c r="S11"/>
  <c r="H12"/>
  <c r="R12"/>
  <c r="J12"/>
  <c r="L12"/>
  <c r="P12"/>
  <c r="T12"/>
  <c r="G13"/>
  <c r="K13"/>
  <c r="O13"/>
  <c r="S13"/>
  <c r="H14"/>
  <c r="R14"/>
  <c r="J14"/>
  <c r="L14"/>
  <c r="P14"/>
  <c r="T14"/>
  <c r="G15"/>
  <c r="K15"/>
  <c r="O15"/>
  <c r="S15"/>
  <c r="H16"/>
  <c r="R16"/>
  <c r="J16"/>
  <c r="L16"/>
  <c r="P16"/>
  <c r="T16"/>
  <c r="G17"/>
  <c r="K17"/>
  <c r="O17"/>
  <c r="S17"/>
  <c r="H18"/>
  <c r="R18"/>
  <c r="J18"/>
  <c r="L18"/>
  <c r="P18"/>
  <c r="T18"/>
  <c r="G19"/>
  <c r="K19"/>
  <c r="O19"/>
  <c r="S19"/>
  <c r="H20"/>
  <c r="R20"/>
  <c r="J20"/>
  <c r="L20"/>
  <c r="P20"/>
  <c r="T20"/>
  <c r="G21"/>
  <c r="K21"/>
  <c r="O21"/>
  <c r="S21"/>
  <c r="H22"/>
  <c r="R22"/>
  <c r="J22"/>
  <c r="L22"/>
  <c r="P22"/>
  <c r="T22"/>
  <c r="G23"/>
  <c r="K23"/>
  <c r="O23"/>
  <c r="S23"/>
  <c r="H24"/>
  <c r="R24"/>
  <c r="J24"/>
  <c r="L24"/>
  <c r="P24"/>
  <c r="T24"/>
  <c r="G25"/>
  <c r="K25"/>
  <c r="O25"/>
  <c r="S25"/>
  <c r="H26"/>
  <c r="R26"/>
  <c r="J26"/>
  <c r="L26"/>
  <c r="P26"/>
  <c r="T26"/>
  <c r="G27"/>
  <c r="K27"/>
  <c r="O27"/>
  <c r="S27"/>
  <c r="H28"/>
  <c r="R28"/>
  <c r="J28"/>
  <c r="L28"/>
  <c r="P28"/>
  <c r="T28"/>
  <c r="G29"/>
  <c r="H30"/>
  <c r="R30"/>
  <c r="J30"/>
  <c r="L30"/>
  <c r="P30"/>
  <c r="T30"/>
  <c r="G31"/>
  <c r="K31"/>
  <c r="O31"/>
  <c r="S31"/>
  <c r="H32"/>
  <c r="R32"/>
  <c r="J32"/>
  <c r="L32"/>
  <c r="P32"/>
  <c r="T32"/>
  <c r="G33"/>
  <c r="K33"/>
  <c r="O33"/>
  <c r="S33"/>
  <c r="H34"/>
  <c r="R34"/>
  <c r="J34"/>
  <c r="L34"/>
  <c r="P34"/>
  <c r="T34"/>
  <c r="G35"/>
  <c r="K35"/>
  <c r="O35"/>
  <c r="S35"/>
  <c r="H36"/>
  <c r="R36"/>
  <c r="J36"/>
  <c r="L36"/>
  <c r="P36"/>
  <c r="T36"/>
  <c r="G37"/>
  <c r="K37"/>
  <c r="O37"/>
  <c r="S37"/>
  <c r="H38"/>
  <c r="R38"/>
  <c r="J38"/>
  <c r="L38"/>
  <c r="P38"/>
  <c r="T38"/>
  <c r="G39"/>
  <c r="K39"/>
  <c r="O39"/>
  <c r="S39"/>
  <c r="G30"/>
  <c r="K30"/>
  <c r="O30"/>
  <c r="S30"/>
  <c r="H31"/>
  <c r="R31"/>
  <c r="J31"/>
  <c r="L31"/>
  <c r="P31"/>
  <c r="T31"/>
  <c r="G32"/>
  <c r="K32"/>
  <c r="O32"/>
  <c r="S32"/>
  <c r="H33"/>
  <c r="R33"/>
  <c r="J33"/>
  <c r="L33"/>
  <c r="P33"/>
  <c r="T33"/>
  <c r="G34"/>
  <c r="K34"/>
  <c r="O34"/>
  <c r="S34"/>
  <c r="J35"/>
  <c r="P35"/>
  <c r="T35"/>
  <c r="G36"/>
  <c r="K36"/>
  <c r="O36"/>
  <c r="S36"/>
  <c r="J37"/>
  <c r="T37"/>
  <c r="G38"/>
  <c r="K38"/>
  <c r="O38"/>
  <c r="S38"/>
  <c r="J39"/>
  <c r="J40"/>
  <c r="G41"/>
  <c r="K41"/>
  <c r="O41"/>
  <c r="S41"/>
  <c r="J42"/>
  <c r="G43"/>
  <c r="K43"/>
  <c r="O43"/>
  <c r="S43"/>
  <c r="J44"/>
  <c r="G45"/>
  <c r="K45"/>
  <c r="O45"/>
  <c r="S45"/>
  <c r="J46"/>
  <c r="G47"/>
  <c r="K47"/>
  <c r="O47"/>
  <c r="S47"/>
  <c r="J48"/>
  <c r="G49"/>
  <c r="K49"/>
  <c r="O49"/>
  <c r="S49"/>
  <c r="J50"/>
  <c r="G40"/>
  <c r="K40"/>
  <c r="O40"/>
  <c r="S40"/>
  <c r="H41"/>
  <c r="R41"/>
  <c r="J41"/>
  <c r="L41"/>
  <c r="P41"/>
  <c r="T41"/>
  <c r="G42"/>
  <c r="K42"/>
  <c r="O42"/>
  <c r="S42"/>
  <c r="H43"/>
  <c r="R43"/>
  <c r="J43"/>
  <c r="L43"/>
  <c r="P43"/>
  <c r="T43"/>
  <c r="G44"/>
  <c r="K44"/>
  <c r="O44"/>
  <c r="S44"/>
  <c r="H45"/>
  <c r="R45"/>
  <c r="J45"/>
  <c r="L45"/>
  <c r="P45"/>
  <c r="T45"/>
  <c r="G46"/>
  <c r="K46"/>
  <c r="O46"/>
  <c r="S46"/>
  <c r="H47"/>
  <c r="R47"/>
  <c r="J47"/>
  <c r="L47"/>
  <c r="P47"/>
  <c r="T47"/>
  <c r="G48"/>
  <c r="K48"/>
  <c r="O48"/>
  <c r="S48"/>
  <c r="H49"/>
  <c r="R49"/>
  <c r="J49"/>
  <c r="L49"/>
  <c r="P49"/>
  <c r="T49"/>
  <c r="G50"/>
  <c r="K50"/>
  <c r="O50"/>
  <c r="S50"/>
  <c r="T16" i="11"/>
  <c r="AD16"/>
  <c r="X16"/>
  <c r="X15"/>
  <c r="T14"/>
  <c r="AD14"/>
  <c r="X13"/>
  <c r="T13"/>
  <c r="AD13"/>
  <c r="AF12"/>
  <c r="AB12"/>
  <c r="T10"/>
  <c r="AD10"/>
  <c r="T9"/>
  <c r="AD9"/>
  <c r="X8"/>
  <c r="AA5"/>
  <c r="S5"/>
  <c r="AA26"/>
  <c r="S23"/>
  <c r="W23"/>
  <c r="S38"/>
  <c r="AE35"/>
  <c r="W35"/>
  <c r="S13"/>
  <c r="AA13"/>
  <c r="W9"/>
  <c r="AE43"/>
  <c r="W42"/>
  <c r="W46"/>
  <c r="AA43"/>
  <c r="AA39"/>
  <c r="AE31"/>
  <c r="AA31"/>
  <c r="W27"/>
  <c r="AE19"/>
  <c r="AA19"/>
  <c r="AA9"/>
  <c r="AE6"/>
  <c r="S6"/>
  <c r="S30"/>
  <c r="S34"/>
  <c r="W39"/>
  <c r="AF3"/>
  <c r="AG3"/>
  <c r="AS3"/>
  <c r="S22"/>
  <c r="S14"/>
  <c r="X3"/>
  <c r="X4"/>
  <c r="S47"/>
  <c r="S50"/>
  <c r="W31"/>
  <c r="W19"/>
  <c r="AA27"/>
  <c r="W47"/>
  <c r="K47"/>
  <c r="K43"/>
  <c r="K39"/>
  <c r="K35"/>
  <c r="K31"/>
  <c r="K27"/>
  <c r="K23"/>
  <c r="K19"/>
  <c r="K13"/>
  <c r="K6"/>
  <c r="L3"/>
  <c r="V3"/>
  <c r="Y3"/>
  <c r="G47"/>
  <c r="G35"/>
  <c r="G23"/>
  <c r="G14"/>
  <c r="G13"/>
  <c r="G6"/>
  <c r="G5"/>
  <c r="H3"/>
  <c r="R3"/>
  <c r="U3"/>
  <c r="A10" i="7"/>
  <c r="A11"/>
  <c r="L12" i="3"/>
  <c r="AH11"/>
  <c r="AJ11"/>
  <c r="AF11"/>
  <c r="AQ16" i="11"/>
  <c r="AO16"/>
  <c r="AM16"/>
  <c r="AZ16"/>
  <c r="AV16"/>
  <c r="A17"/>
  <c r="AX16"/>
  <c r="P10"/>
  <c r="Z10"/>
  <c r="H10"/>
  <c r="R10"/>
  <c r="L10"/>
  <c r="V10"/>
  <c r="P9"/>
  <c r="Z9"/>
  <c r="L9"/>
  <c r="V9"/>
  <c r="H9"/>
  <c r="R9"/>
  <c r="P8"/>
  <c r="Z8"/>
  <c r="L8"/>
  <c r="V8"/>
  <c r="H8"/>
  <c r="R8"/>
  <c r="AQ7"/>
  <c r="AO7"/>
  <c r="AM7"/>
  <c r="AQ12"/>
  <c r="AO12"/>
  <c r="AM12"/>
  <c r="P7"/>
  <c r="Z7"/>
  <c r="H7"/>
  <c r="R7"/>
  <c r="L7"/>
  <c r="V7"/>
  <c r="H6" i="14"/>
  <c r="Y5"/>
  <c r="T15" i="11"/>
  <c r="AD15"/>
  <c r="U21" i="3"/>
  <c r="AF14" i="11"/>
  <c r="X14"/>
  <c r="AX15"/>
  <c r="Y8" i="3"/>
  <c r="AV14" i="11"/>
  <c r="AV13"/>
  <c r="AF10" i="3"/>
  <c r="AR3" i="11"/>
  <c r="AJ9" i="3"/>
  <c r="P13" i="10"/>
  <c r="P16" i="11"/>
  <c r="Z16"/>
  <c r="L16"/>
  <c r="V16"/>
  <c r="H16"/>
  <c r="R16"/>
  <c r="P15"/>
  <c r="Z15"/>
  <c r="H15"/>
  <c r="R15"/>
  <c r="L15"/>
  <c r="V15"/>
  <c r="P14"/>
  <c r="Z14"/>
  <c r="H14"/>
  <c r="R14"/>
  <c r="L14"/>
  <c r="V14"/>
  <c r="P13"/>
  <c r="Z13"/>
  <c r="L13"/>
  <c r="V13"/>
  <c r="H13"/>
  <c r="R13"/>
  <c r="P12"/>
  <c r="Z12"/>
  <c r="H12"/>
  <c r="R12"/>
  <c r="L12"/>
  <c r="V12"/>
  <c r="P11"/>
  <c r="Z11"/>
  <c r="L11"/>
  <c r="V11"/>
  <c r="H11"/>
  <c r="R11"/>
  <c r="AQ15"/>
  <c r="AO15"/>
  <c r="AM15"/>
  <c r="AQ14"/>
  <c r="AO14"/>
  <c r="AM14"/>
  <c r="AQ13"/>
  <c r="AO13"/>
  <c r="AM13"/>
  <c r="AQ8"/>
  <c r="AO8"/>
  <c r="AM8"/>
  <c r="AC12" i="14"/>
  <c r="AE12"/>
  <c r="Y12"/>
  <c r="H13"/>
  <c r="AA12"/>
  <c r="K13" i="10"/>
  <c r="P6" i="11"/>
  <c r="Z6"/>
  <c r="L6"/>
  <c r="V6"/>
  <c r="H6"/>
  <c r="R6"/>
  <c r="AQ4"/>
  <c r="AO4"/>
  <c r="AM4"/>
  <c r="AZ4"/>
  <c r="AV4"/>
  <c r="AX4"/>
  <c r="P4"/>
  <c r="Z4"/>
  <c r="L4"/>
  <c r="V4"/>
  <c r="H4"/>
  <c r="R4"/>
  <c r="Z9" i="3"/>
  <c r="F5" i="18"/>
  <c r="T10" i="3"/>
  <c r="O50" i="11"/>
  <c r="G50"/>
  <c r="K50"/>
  <c r="O46"/>
  <c r="G46"/>
  <c r="K46"/>
  <c r="O42"/>
  <c r="G42"/>
  <c r="K42"/>
  <c r="O38"/>
  <c r="G38"/>
  <c r="K38"/>
  <c r="O34"/>
  <c r="G34"/>
  <c r="K34"/>
  <c r="O30"/>
  <c r="G30"/>
  <c r="K30"/>
  <c r="O26"/>
  <c r="G26"/>
  <c r="K26"/>
  <c r="O22"/>
  <c r="G22"/>
  <c r="K22"/>
  <c r="O18"/>
  <c r="G18"/>
  <c r="K18"/>
  <c r="L15" i="3"/>
  <c r="M5" i="10"/>
  <c r="M13"/>
  <c r="Y10" i="14"/>
  <c r="AC10"/>
  <c r="T11" i="3"/>
  <c r="AQ11" i="11"/>
  <c r="AO11"/>
  <c r="AM11"/>
  <c r="AQ6"/>
  <c r="AO6"/>
  <c r="AM6"/>
  <c r="P5"/>
  <c r="Z5"/>
  <c r="H5"/>
  <c r="R5"/>
  <c r="L5"/>
  <c r="V5"/>
  <c r="AQ5"/>
  <c r="AO5"/>
  <c r="AM5"/>
  <c r="AQ10"/>
  <c r="AO10"/>
  <c r="AM10"/>
  <c r="O48"/>
  <c r="G48"/>
  <c r="K48"/>
  <c r="O44"/>
  <c r="G44"/>
  <c r="K44"/>
  <c r="O40"/>
  <c r="G40"/>
  <c r="K40"/>
  <c r="O36"/>
  <c r="G36"/>
  <c r="K36"/>
  <c r="O32"/>
  <c r="G32"/>
  <c r="K32"/>
  <c r="O28"/>
  <c r="G28"/>
  <c r="K28"/>
  <c r="O24"/>
  <c r="G24"/>
  <c r="K24"/>
  <c r="O20"/>
  <c r="G20"/>
  <c r="K20"/>
  <c r="AA10" i="14"/>
  <c r="Z8" i="3"/>
  <c r="F4" i="18"/>
  <c r="Z7" i="3"/>
  <c r="F3" i="18"/>
  <c r="O8" i="3"/>
  <c r="K3" i="14"/>
  <c r="C16" i="11"/>
  <c r="C10"/>
  <c r="A6" i="18"/>
  <c r="AE5"/>
  <c r="AC5"/>
  <c r="AA5"/>
  <c r="U3"/>
  <c r="U4"/>
  <c r="U5"/>
  <c r="U6"/>
  <c r="U7"/>
  <c r="U8"/>
  <c r="U9"/>
  <c r="U10"/>
  <c r="U11"/>
  <c r="U12"/>
  <c r="U13"/>
  <c r="U14"/>
  <c r="U15"/>
  <c r="U16"/>
  <c r="U17"/>
  <c r="U18"/>
  <c r="U19"/>
  <c r="U20"/>
  <c r="U21"/>
  <c r="U22"/>
  <c r="U23"/>
  <c r="U24"/>
  <c r="U25"/>
  <c r="U26"/>
  <c r="U27"/>
  <c r="U28"/>
  <c r="U29"/>
  <c r="U30"/>
  <c r="U31"/>
  <c r="U32"/>
  <c r="U33"/>
  <c r="U34"/>
  <c r="U35"/>
  <c r="U36"/>
  <c r="U37"/>
  <c r="U38"/>
  <c r="U39"/>
  <c r="U40"/>
  <c r="U41"/>
  <c r="U42"/>
  <c r="U43"/>
  <c r="U44"/>
  <c r="U45"/>
  <c r="U46"/>
  <c r="U47"/>
  <c r="U48"/>
  <c r="U49"/>
  <c r="U50"/>
  <c r="A13"/>
  <c r="AE12"/>
  <c r="AC12"/>
  <c r="AA12"/>
  <c r="O10" i="11"/>
  <c r="G10"/>
  <c r="K10"/>
  <c r="S10"/>
  <c r="W10"/>
  <c r="AA10"/>
  <c r="AE10"/>
  <c r="R3" i="14"/>
  <c r="S3"/>
  <c r="W3"/>
  <c r="P3"/>
  <c r="Q3"/>
  <c r="V3"/>
  <c r="N3"/>
  <c r="O3"/>
  <c r="U3"/>
  <c r="L3"/>
  <c r="M3"/>
  <c r="T3"/>
  <c r="D47" i="11"/>
  <c r="D49"/>
  <c r="D45"/>
  <c r="D46"/>
  <c r="D48"/>
  <c r="D50"/>
  <c r="D35"/>
  <c r="D37"/>
  <c r="D33"/>
  <c r="D34"/>
  <c r="D36"/>
  <c r="D38"/>
  <c r="D23"/>
  <c r="D25"/>
  <c r="D21"/>
  <c r="D22"/>
  <c r="D24"/>
  <c r="D26"/>
  <c r="D11"/>
  <c r="D13"/>
  <c r="D9"/>
  <c r="D10"/>
  <c r="D12"/>
  <c r="D14"/>
  <c r="AA6" i="14"/>
  <c r="AE6"/>
  <c r="H7"/>
  <c r="Y6"/>
  <c r="AC6"/>
  <c r="AQ17" i="11"/>
  <c r="AO17"/>
  <c r="AM17"/>
  <c r="A18"/>
  <c r="AX17"/>
  <c r="AZ17"/>
  <c r="AV17"/>
  <c r="Y9" i="3"/>
  <c r="C4" i="11"/>
  <c r="P56" i="3"/>
  <c r="Q8"/>
  <c r="Q9"/>
  <c r="Q10"/>
  <c r="Q11"/>
  <c r="Q12"/>
  <c r="Q13"/>
  <c r="Q14"/>
  <c r="Q15"/>
  <c r="Q16"/>
  <c r="Q17"/>
  <c r="Q18"/>
  <c r="Q19"/>
  <c r="Q20"/>
  <c r="Q21"/>
  <c r="Q22"/>
  <c r="Q23"/>
  <c r="Q24"/>
  <c r="Q25"/>
  <c r="Q26"/>
  <c r="Q27"/>
  <c r="Q28"/>
  <c r="Q29"/>
  <c r="Q30"/>
  <c r="Q31"/>
  <c r="Q32"/>
  <c r="Q33"/>
  <c r="Q34"/>
  <c r="Q35"/>
  <c r="Q36"/>
  <c r="Q37"/>
  <c r="Q38"/>
  <c r="Q39"/>
  <c r="Q40"/>
  <c r="Q41"/>
  <c r="Q42"/>
  <c r="Q43"/>
  <c r="Q44"/>
  <c r="Q45"/>
  <c r="Q46"/>
  <c r="Q47"/>
  <c r="Q48"/>
  <c r="Q49"/>
  <c r="Q50"/>
  <c r="Q51"/>
  <c r="Q52"/>
  <c r="Q53"/>
  <c r="Q54"/>
  <c r="O16" i="11"/>
  <c r="G16"/>
  <c r="K16"/>
  <c r="AA16"/>
  <c r="W16"/>
  <c r="AE16"/>
  <c r="S16"/>
  <c r="K4" i="14"/>
  <c r="O9" i="3"/>
  <c r="D41" i="11"/>
  <c r="D43"/>
  <c r="D39"/>
  <c r="D40"/>
  <c r="D42"/>
  <c r="D44"/>
  <c r="D29"/>
  <c r="D31"/>
  <c r="D27"/>
  <c r="D28"/>
  <c r="D30"/>
  <c r="D32"/>
  <c r="D15"/>
  <c r="D17"/>
  <c r="D19"/>
  <c r="D16"/>
  <c r="D18"/>
  <c r="D20"/>
  <c r="D5"/>
  <c r="D7"/>
  <c r="D3"/>
  <c r="D4"/>
  <c r="D6"/>
  <c r="D8"/>
  <c r="S7" i="3"/>
  <c r="R56"/>
  <c r="Z11"/>
  <c r="T12"/>
  <c r="Y11"/>
  <c r="AA11"/>
  <c r="AH15"/>
  <c r="AF15"/>
  <c r="AJ15"/>
  <c r="L16"/>
  <c r="Z10"/>
  <c r="AA10"/>
  <c r="Y10"/>
  <c r="Y13" i="14"/>
  <c r="AA13"/>
  <c r="AC13"/>
  <c r="AE13"/>
  <c r="H14"/>
  <c r="E17" i="11"/>
  <c r="U22" i="3"/>
  <c r="AF12"/>
  <c r="AJ12"/>
  <c r="AH12"/>
  <c r="F4" i="11"/>
  <c r="AA9" i="3"/>
  <c r="F6" i="11"/>
  <c r="F6" i="18"/>
  <c r="F7" i="11"/>
  <c r="F7" i="18"/>
  <c r="A7"/>
  <c r="AE6"/>
  <c r="AC6"/>
  <c r="AA6"/>
  <c r="A14"/>
  <c r="AE13"/>
  <c r="AC13"/>
  <c r="AA13"/>
  <c r="E18" i="11"/>
  <c r="U23" i="3"/>
  <c r="AE14" i="14"/>
  <c r="AC14"/>
  <c r="AA14"/>
  <c r="H15"/>
  <c r="Y14"/>
  <c r="H17" i="11"/>
  <c r="R17"/>
  <c r="L17"/>
  <c r="V17"/>
  <c r="P17"/>
  <c r="Z17"/>
  <c r="AB17"/>
  <c r="T17"/>
  <c r="AD17"/>
  <c r="AF17"/>
  <c r="X17"/>
  <c r="AJ16" i="3"/>
  <c r="AH16"/>
  <c r="L17"/>
  <c r="AF16"/>
  <c r="V7"/>
  <c r="W7"/>
  <c r="S8"/>
  <c r="X7"/>
  <c r="N6" i="11"/>
  <c r="J6"/>
  <c r="N3"/>
  <c r="Q3"/>
  <c r="J3"/>
  <c r="M3"/>
  <c r="N5"/>
  <c r="J5"/>
  <c r="J18"/>
  <c r="N18"/>
  <c r="N19"/>
  <c r="J19"/>
  <c r="N15"/>
  <c r="J15"/>
  <c r="J30"/>
  <c r="N30"/>
  <c r="N27"/>
  <c r="J27"/>
  <c r="N29"/>
  <c r="J29"/>
  <c r="J42"/>
  <c r="N42"/>
  <c r="N39"/>
  <c r="J39"/>
  <c r="N41"/>
  <c r="J41"/>
  <c r="R4" i="14"/>
  <c r="S4"/>
  <c r="W4"/>
  <c r="AD3"/>
  <c r="P4"/>
  <c r="Q4"/>
  <c r="V4"/>
  <c r="AB3"/>
  <c r="N4"/>
  <c r="O4"/>
  <c r="U4"/>
  <c r="Z3"/>
  <c r="L4"/>
  <c r="M4"/>
  <c r="T4"/>
  <c r="X3"/>
  <c r="O4" i="11"/>
  <c r="G4"/>
  <c r="K4"/>
  <c r="S4"/>
  <c r="U4"/>
  <c r="U5"/>
  <c r="U6"/>
  <c r="U7"/>
  <c r="U8"/>
  <c r="U9"/>
  <c r="U10"/>
  <c r="U11"/>
  <c r="U12"/>
  <c r="U13"/>
  <c r="U14"/>
  <c r="U15"/>
  <c r="U16"/>
  <c r="U17"/>
  <c r="AA4"/>
  <c r="AC4"/>
  <c r="W4"/>
  <c r="Y4"/>
  <c r="AE4"/>
  <c r="AG4"/>
  <c r="N14"/>
  <c r="J14"/>
  <c r="N10"/>
  <c r="J10"/>
  <c r="N13"/>
  <c r="J13"/>
  <c r="J26"/>
  <c r="N26"/>
  <c r="J22"/>
  <c r="N22"/>
  <c r="N25"/>
  <c r="J25"/>
  <c r="J38"/>
  <c r="N38"/>
  <c r="J34"/>
  <c r="N34"/>
  <c r="N37"/>
  <c r="J37"/>
  <c r="J50"/>
  <c r="N50"/>
  <c r="J46"/>
  <c r="N46"/>
  <c r="N49"/>
  <c r="J49"/>
  <c r="F5"/>
  <c r="Z12" i="3"/>
  <c r="T13"/>
  <c r="Y12"/>
  <c r="AA12"/>
  <c r="N8" i="11"/>
  <c r="J8"/>
  <c r="N4"/>
  <c r="J4"/>
  <c r="N7"/>
  <c r="J7"/>
  <c r="J20"/>
  <c r="N20"/>
  <c r="N16"/>
  <c r="J16"/>
  <c r="N17"/>
  <c r="J17"/>
  <c r="J32"/>
  <c r="N32"/>
  <c r="J28"/>
  <c r="N28"/>
  <c r="N31"/>
  <c r="J31"/>
  <c r="J44"/>
  <c r="N44"/>
  <c r="J40"/>
  <c r="N40"/>
  <c r="N43"/>
  <c r="J43"/>
  <c r="O10" i="3"/>
  <c r="K5" i="14"/>
  <c r="AQ18" i="11"/>
  <c r="AO18"/>
  <c r="AM18"/>
  <c r="AZ18"/>
  <c r="AV18"/>
  <c r="A19"/>
  <c r="AX18"/>
  <c r="H8" i="14"/>
  <c r="Y7"/>
  <c r="AA7"/>
  <c r="AC7"/>
  <c r="AE7"/>
  <c r="N12" i="11"/>
  <c r="J12"/>
  <c r="N9"/>
  <c r="J9"/>
  <c r="N11"/>
  <c r="J11"/>
  <c r="J24"/>
  <c r="N24"/>
  <c r="N21"/>
  <c r="J21"/>
  <c r="N23"/>
  <c r="J23"/>
  <c r="J36"/>
  <c r="N36"/>
  <c r="N33"/>
  <c r="J33"/>
  <c r="N35"/>
  <c r="J35"/>
  <c r="J48"/>
  <c r="N48"/>
  <c r="N45"/>
  <c r="J45"/>
  <c r="N47"/>
  <c r="J47"/>
  <c r="F3"/>
  <c r="I3"/>
  <c r="AD7" i="3"/>
  <c r="AI7"/>
  <c r="Q3" i="18"/>
  <c r="Y3"/>
  <c r="AC7" i="3"/>
  <c r="AG7"/>
  <c r="I3" i="18"/>
  <c r="X3"/>
  <c r="F8" i="11"/>
  <c r="F8" i="18"/>
  <c r="AB7" i="3"/>
  <c r="AE7"/>
  <c r="M3" i="18"/>
  <c r="W3"/>
  <c r="A15"/>
  <c r="AE14"/>
  <c r="AC14"/>
  <c r="AA14"/>
  <c r="A8"/>
  <c r="AE7"/>
  <c r="AC7"/>
  <c r="AA7"/>
  <c r="Y8" i="14"/>
  <c r="AC8"/>
  <c r="AE8"/>
  <c r="AA8"/>
  <c r="AQ19" i="11"/>
  <c r="AO19"/>
  <c r="AM19"/>
  <c r="AZ19"/>
  <c r="AV19"/>
  <c r="A20"/>
  <c r="AX19"/>
  <c r="R5" i="14"/>
  <c r="S5"/>
  <c r="W5"/>
  <c r="AD4"/>
  <c r="P5"/>
  <c r="Q5"/>
  <c r="V5"/>
  <c r="AB4"/>
  <c r="N5"/>
  <c r="O5"/>
  <c r="U5"/>
  <c r="Z4"/>
  <c r="L5"/>
  <c r="M5"/>
  <c r="T5"/>
  <c r="X4"/>
  <c r="AS4" i="11"/>
  <c r="AW3"/>
  <c r="AG5"/>
  <c r="AC5"/>
  <c r="AT4"/>
  <c r="AY3"/>
  <c r="Q4"/>
  <c r="AK3"/>
  <c r="W8" i="3"/>
  <c r="V8"/>
  <c r="X8"/>
  <c r="S9"/>
  <c r="AH17"/>
  <c r="L18"/>
  <c r="AF17"/>
  <c r="AJ17"/>
  <c r="P18" i="11"/>
  <c r="Z18"/>
  <c r="L18"/>
  <c r="V18"/>
  <c r="H18"/>
  <c r="R18"/>
  <c r="X18"/>
  <c r="AB18"/>
  <c r="AF18"/>
  <c r="T18"/>
  <c r="AD18"/>
  <c r="I4"/>
  <c r="AJ3"/>
  <c r="K6" i="14"/>
  <c r="O11" i="3"/>
  <c r="Z13"/>
  <c r="Y13"/>
  <c r="AA13"/>
  <c r="T14"/>
  <c r="AR4" i="11"/>
  <c r="AU3"/>
  <c r="Y5"/>
  <c r="M4"/>
  <c r="AI3"/>
  <c r="H16" i="14"/>
  <c r="Y15"/>
  <c r="AC15"/>
  <c r="AA15"/>
  <c r="AE15"/>
  <c r="E19" i="11"/>
  <c r="U24" i="3"/>
  <c r="U18" i="11"/>
  <c r="AD8" i="3"/>
  <c r="AI8"/>
  <c r="Q4" i="18"/>
  <c r="Y4"/>
  <c r="AD3"/>
  <c r="AC8" i="3"/>
  <c r="AG8"/>
  <c r="I4" i="18"/>
  <c r="X4"/>
  <c r="AB3"/>
  <c r="F9" i="11"/>
  <c r="F9" i="18"/>
  <c r="AB8" i="3"/>
  <c r="AE8"/>
  <c r="M4" i="18"/>
  <c r="W4"/>
  <c r="Z3"/>
  <c r="A16"/>
  <c r="AE15"/>
  <c r="AC15"/>
  <c r="AA15"/>
  <c r="AE8"/>
  <c r="AC8"/>
  <c r="AA8"/>
  <c r="E20" i="11"/>
  <c r="U25" i="3"/>
  <c r="AC16" i="14"/>
  <c r="Y16"/>
  <c r="H17"/>
  <c r="AE16"/>
  <c r="AA16"/>
  <c r="AI4" i="11"/>
  <c r="AL3"/>
  <c r="M5"/>
  <c r="O12" i="3"/>
  <c r="K7" i="14"/>
  <c r="AF18" i="3"/>
  <c r="L19"/>
  <c r="AJ18"/>
  <c r="AH18"/>
  <c r="S10"/>
  <c r="V9"/>
  <c r="X9"/>
  <c r="W9"/>
  <c r="AS5" i="11"/>
  <c r="AW4"/>
  <c r="AG6"/>
  <c r="H19"/>
  <c r="R19"/>
  <c r="L19"/>
  <c r="V19"/>
  <c r="P19"/>
  <c r="Z19"/>
  <c r="AB19"/>
  <c r="T19"/>
  <c r="AD19"/>
  <c r="AF19"/>
  <c r="X19"/>
  <c r="Y6"/>
  <c r="AR5"/>
  <c r="AU4"/>
  <c r="Z14" i="3"/>
  <c r="T15"/>
  <c r="Y14"/>
  <c r="AA14"/>
  <c r="R6" i="14"/>
  <c r="S6"/>
  <c r="W6"/>
  <c r="AD5"/>
  <c r="P6"/>
  <c r="Q6"/>
  <c r="V6"/>
  <c r="AB5"/>
  <c r="N6"/>
  <c r="O6"/>
  <c r="U6"/>
  <c r="Z5"/>
  <c r="L6"/>
  <c r="M6"/>
  <c r="T6"/>
  <c r="X5"/>
  <c r="AJ4" i="11"/>
  <c r="AN3"/>
  <c r="I5"/>
  <c r="Q5"/>
  <c r="AK4"/>
  <c r="AP3"/>
  <c r="AT5"/>
  <c r="AY4"/>
  <c r="AC6"/>
  <c r="AQ20"/>
  <c r="AO20"/>
  <c r="AM20"/>
  <c r="A21"/>
  <c r="AX20"/>
  <c r="AZ20"/>
  <c r="AV20"/>
  <c r="U19"/>
  <c r="AD9" i="3"/>
  <c r="AI9"/>
  <c r="Q5" i="18"/>
  <c r="Y5"/>
  <c r="AD4"/>
  <c r="F10" i="11"/>
  <c r="F10" i="18"/>
  <c r="AC9" i="3"/>
  <c r="AG9"/>
  <c r="I5" i="18"/>
  <c r="X5"/>
  <c r="AB4"/>
  <c r="AB9" i="3"/>
  <c r="AE9"/>
  <c r="M5" i="18"/>
  <c r="W5"/>
  <c r="Z4"/>
  <c r="A17"/>
  <c r="AE16"/>
  <c r="AC16"/>
  <c r="AA16"/>
  <c r="AQ21" i="11"/>
  <c r="AO21"/>
  <c r="AM21"/>
  <c r="AZ21"/>
  <c r="AV21"/>
  <c r="A22"/>
  <c r="AX21"/>
  <c r="AC7"/>
  <c r="AT6"/>
  <c r="AY5"/>
  <c r="I6"/>
  <c r="AJ5"/>
  <c r="AN4"/>
  <c r="AR6"/>
  <c r="AU5"/>
  <c r="Y7"/>
  <c r="AS6"/>
  <c r="AW5"/>
  <c r="AG7"/>
  <c r="AJ19" i="3"/>
  <c r="AF19"/>
  <c r="L20"/>
  <c r="AH19"/>
  <c r="R7" i="14"/>
  <c r="S7"/>
  <c r="W7"/>
  <c r="AD6"/>
  <c r="P7"/>
  <c r="Q7"/>
  <c r="V7"/>
  <c r="AB6"/>
  <c r="N7"/>
  <c r="O7"/>
  <c r="U7"/>
  <c r="Z6"/>
  <c r="L7"/>
  <c r="M7"/>
  <c r="T7"/>
  <c r="X6"/>
  <c r="AI5" i="11"/>
  <c r="AL4"/>
  <c r="M6"/>
  <c r="Y17" i="14"/>
  <c r="AA17"/>
  <c r="AC17"/>
  <c r="AE17"/>
  <c r="H18"/>
  <c r="P20" i="11"/>
  <c r="Z20"/>
  <c r="L20"/>
  <c r="V20"/>
  <c r="H20"/>
  <c r="R20"/>
  <c r="AF20"/>
  <c r="AB20"/>
  <c r="T20"/>
  <c r="AD20"/>
  <c r="X20"/>
  <c r="U20"/>
  <c r="Q6"/>
  <c r="AK5"/>
  <c r="AP4"/>
  <c r="Z15" i="3"/>
  <c r="Y15"/>
  <c r="AA15"/>
  <c r="T16"/>
  <c r="S11"/>
  <c r="W10"/>
  <c r="V10"/>
  <c r="X10"/>
  <c r="K8" i="14"/>
  <c r="O13" i="3"/>
  <c r="E21" i="11"/>
  <c r="U26" i="3"/>
  <c r="AB10"/>
  <c r="AE10"/>
  <c r="M6" i="18"/>
  <c r="W6"/>
  <c r="Z5"/>
  <c r="F11" i="11"/>
  <c r="F11" i="18"/>
  <c r="AD10" i="3"/>
  <c r="AI10"/>
  <c r="Q6" i="18"/>
  <c r="Y6"/>
  <c r="AD5"/>
  <c r="AC10" i="3"/>
  <c r="AG10"/>
  <c r="I6" i="18"/>
  <c r="X6"/>
  <c r="AB5"/>
  <c r="A18"/>
  <c r="AE17"/>
  <c r="AC17"/>
  <c r="AA17"/>
  <c r="E22" i="11"/>
  <c r="U27" i="3"/>
  <c r="K9" i="14"/>
  <c r="O14" i="3"/>
  <c r="L21" i="11"/>
  <c r="V21"/>
  <c r="P21"/>
  <c r="Z21"/>
  <c r="H21"/>
  <c r="R21"/>
  <c r="AF21"/>
  <c r="T21"/>
  <c r="AD21"/>
  <c r="X21"/>
  <c r="AB21"/>
  <c r="R8" i="14"/>
  <c r="S8"/>
  <c r="W8"/>
  <c r="AD7"/>
  <c r="P8"/>
  <c r="Q8"/>
  <c r="V8"/>
  <c r="AB7"/>
  <c r="N8"/>
  <c r="O8"/>
  <c r="U8"/>
  <c r="Z7"/>
  <c r="L8"/>
  <c r="M8"/>
  <c r="T8"/>
  <c r="X7"/>
  <c r="S12" i="3"/>
  <c r="W11"/>
  <c r="V11"/>
  <c r="X11"/>
  <c r="AI6" i="11"/>
  <c r="AL5"/>
  <c r="M7"/>
  <c r="AG8"/>
  <c r="AS7"/>
  <c r="AW6"/>
  <c r="Y8"/>
  <c r="AR7"/>
  <c r="AU6"/>
  <c r="Z16" i="3"/>
  <c r="T17"/>
  <c r="AA16"/>
  <c r="Y16"/>
  <c r="Q7" i="11"/>
  <c r="AK6"/>
  <c r="AP5"/>
  <c r="AE18" i="14"/>
  <c r="AA18"/>
  <c r="H19"/>
  <c r="AC18"/>
  <c r="Y18"/>
  <c r="AJ20" i="3"/>
  <c r="L21"/>
  <c r="AF20"/>
  <c r="AH20"/>
  <c r="AJ6" i="11"/>
  <c r="AN5"/>
  <c r="I7"/>
  <c r="AC8"/>
  <c r="AT7"/>
  <c r="AY6"/>
  <c r="AQ22"/>
  <c r="AO22"/>
  <c r="AM22"/>
  <c r="A23"/>
  <c r="AX22"/>
  <c r="AZ22"/>
  <c r="AV22"/>
  <c r="U21"/>
  <c r="AD11" i="3"/>
  <c r="AI11"/>
  <c r="Q7" i="18"/>
  <c r="Y7"/>
  <c r="AD6"/>
  <c r="AC11" i="3"/>
  <c r="AG11"/>
  <c r="I7" i="18"/>
  <c r="X7"/>
  <c r="AB6"/>
  <c r="F12" i="11"/>
  <c r="F12" i="18"/>
  <c r="AB11" i="3"/>
  <c r="AE11"/>
  <c r="M7" i="18"/>
  <c r="W7"/>
  <c r="Z6"/>
  <c r="A19"/>
  <c r="AE18"/>
  <c r="AC18"/>
  <c r="AA18"/>
  <c r="AQ23" i="11"/>
  <c r="AO23"/>
  <c r="AM23"/>
  <c r="AZ23"/>
  <c r="AV23"/>
  <c r="A24"/>
  <c r="AX23"/>
  <c r="I8"/>
  <c r="AJ7"/>
  <c r="AN6"/>
  <c r="AF21" i="3"/>
  <c r="AJ21"/>
  <c r="AH21"/>
  <c r="L22"/>
  <c r="H20" i="14"/>
  <c r="Y19"/>
  <c r="AA19"/>
  <c r="AE19"/>
  <c r="AC19"/>
  <c r="Q8" i="11"/>
  <c r="AK7"/>
  <c r="AP6"/>
  <c r="Z17" i="3"/>
  <c r="Y17"/>
  <c r="AA17"/>
  <c r="T18"/>
  <c r="AI7" i="11"/>
  <c r="AL6"/>
  <c r="M8"/>
  <c r="P9" i="14"/>
  <c r="Q9"/>
  <c r="V9"/>
  <c r="AB8"/>
  <c r="R9"/>
  <c r="S9"/>
  <c r="W9"/>
  <c r="AD8"/>
  <c r="N9"/>
  <c r="O9"/>
  <c r="U9"/>
  <c r="Z8"/>
  <c r="L9"/>
  <c r="M9"/>
  <c r="T9"/>
  <c r="X8"/>
  <c r="P22" i="11"/>
  <c r="Z22"/>
  <c r="H22"/>
  <c r="R22"/>
  <c r="L22"/>
  <c r="V22"/>
  <c r="AB22"/>
  <c r="AF22"/>
  <c r="X22"/>
  <c r="T22"/>
  <c r="AD22"/>
  <c r="AC9"/>
  <c r="AT8"/>
  <c r="AY7"/>
  <c r="AR8"/>
  <c r="AU7"/>
  <c r="Y9"/>
  <c r="AG9"/>
  <c r="AS8"/>
  <c r="AW7"/>
  <c r="S13" i="3"/>
  <c r="X12"/>
  <c r="V12"/>
  <c r="W12"/>
  <c r="K10" i="14"/>
  <c r="O15" i="3"/>
  <c r="E23" i="11"/>
  <c r="U28" i="3"/>
  <c r="AC12"/>
  <c r="AG12"/>
  <c r="I8" i="18"/>
  <c r="X8"/>
  <c r="AB7"/>
  <c r="AD12" i="3"/>
  <c r="AI12"/>
  <c r="Q8" i="18"/>
  <c r="Y8"/>
  <c r="AD7"/>
  <c r="F13" i="11"/>
  <c r="F13" i="18"/>
  <c r="AB12" i="3"/>
  <c r="AE12"/>
  <c r="M8" i="18"/>
  <c r="W8"/>
  <c r="Z7"/>
  <c r="A20"/>
  <c r="AE19"/>
  <c r="AC19"/>
  <c r="AA19"/>
  <c r="L23" i="11"/>
  <c r="V23"/>
  <c r="P23"/>
  <c r="Z23"/>
  <c r="H23"/>
  <c r="R23"/>
  <c r="X23"/>
  <c r="AB23"/>
  <c r="AF23"/>
  <c r="T23"/>
  <c r="AD23"/>
  <c r="R10" i="14"/>
  <c r="S10"/>
  <c r="W10"/>
  <c r="AD9"/>
  <c r="P10"/>
  <c r="Q10"/>
  <c r="V10"/>
  <c r="AB9"/>
  <c r="N10"/>
  <c r="O10"/>
  <c r="U10"/>
  <c r="Z9"/>
  <c r="L10"/>
  <c r="M10"/>
  <c r="T10"/>
  <c r="X9"/>
  <c r="S14" i="3"/>
  <c r="X13"/>
  <c r="W13"/>
  <c r="V13"/>
  <c r="AG10" i="11"/>
  <c r="AS9"/>
  <c r="AW8"/>
  <c r="AC10"/>
  <c r="AT9"/>
  <c r="AY8"/>
  <c r="AC20" i="14"/>
  <c r="AE20"/>
  <c r="Y20"/>
  <c r="H21"/>
  <c r="AA20"/>
  <c r="I9" i="11"/>
  <c r="AJ8"/>
  <c r="AN7"/>
  <c r="AQ24"/>
  <c r="AO24"/>
  <c r="AM24"/>
  <c r="AZ24"/>
  <c r="AV24"/>
  <c r="A25"/>
  <c r="AX24"/>
  <c r="E24"/>
  <c r="U29" i="3"/>
  <c r="K11" i="14"/>
  <c r="O16" i="3"/>
  <c r="AR9" i="11"/>
  <c r="AU8"/>
  <c r="Y10"/>
  <c r="AI8"/>
  <c r="AL7"/>
  <c r="M9"/>
  <c r="T19" i="3"/>
  <c r="Z18"/>
  <c r="Y18"/>
  <c r="AA18"/>
  <c r="Q9" i="11"/>
  <c r="AK8"/>
  <c r="AP7"/>
  <c r="AF22" i="3"/>
  <c r="L23"/>
  <c r="AJ22"/>
  <c r="AH22"/>
  <c r="U22" i="11"/>
  <c r="U23"/>
  <c r="F14"/>
  <c r="F14" i="18"/>
  <c r="AB13" i="3"/>
  <c r="AE13"/>
  <c r="M9" i="18"/>
  <c r="W9"/>
  <c r="Z8"/>
  <c r="AD13" i="3"/>
  <c r="AI13"/>
  <c r="Q9" i="18"/>
  <c r="Y9"/>
  <c r="AD8"/>
  <c r="AC13" i="3"/>
  <c r="AG13"/>
  <c r="I9" i="18"/>
  <c r="X9"/>
  <c r="AB8"/>
  <c r="A21"/>
  <c r="AE20"/>
  <c r="AC20"/>
  <c r="AA20"/>
  <c r="AH23" i="3"/>
  <c r="L24"/>
  <c r="AF23"/>
  <c r="AJ23"/>
  <c r="Z19"/>
  <c r="T20"/>
  <c r="AA19"/>
  <c r="Y19"/>
  <c r="P11" i="14"/>
  <c r="Q11"/>
  <c r="V11"/>
  <c r="AB10"/>
  <c r="R11"/>
  <c r="S11"/>
  <c r="W11"/>
  <c r="AD10"/>
  <c r="N11"/>
  <c r="O11"/>
  <c r="U11"/>
  <c r="Z10"/>
  <c r="L11"/>
  <c r="M11"/>
  <c r="T11"/>
  <c r="X10"/>
  <c r="P24" i="11"/>
  <c r="Z24"/>
  <c r="H24"/>
  <c r="R24"/>
  <c r="L24"/>
  <c r="V24"/>
  <c r="T24"/>
  <c r="AD24"/>
  <c r="AF24"/>
  <c r="X24"/>
  <c r="AB24"/>
  <c r="AQ25"/>
  <c r="AO25"/>
  <c r="AM25"/>
  <c r="AZ25"/>
  <c r="AV25"/>
  <c r="A26"/>
  <c r="AX25"/>
  <c r="AT10"/>
  <c r="AY9"/>
  <c r="AC11"/>
  <c r="AS10"/>
  <c r="AW9"/>
  <c r="AG11"/>
  <c r="S15" i="3"/>
  <c r="V14"/>
  <c r="W14"/>
  <c r="X14"/>
  <c r="U24" i="11"/>
  <c r="Q10"/>
  <c r="AK9"/>
  <c r="AP8"/>
  <c r="AI9"/>
  <c r="AL8"/>
  <c r="M10"/>
  <c r="AR10"/>
  <c r="AU9"/>
  <c r="Y11"/>
  <c r="K12" i="14"/>
  <c r="O17" i="3"/>
  <c r="E25" i="11"/>
  <c r="U30" i="3"/>
  <c r="AJ9" i="11"/>
  <c r="AN8"/>
  <c r="I10"/>
  <c r="Y21" i="14"/>
  <c r="AA21"/>
  <c r="AC21"/>
  <c r="AE21"/>
  <c r="H22"/>
  <c r="AC14" i="3"/>
  <c r="AG14"/>
  <c r="I10" i="18"/>
  <c r="X10"/>
  <c r="AB9"/>
  <c r="F15" i="11"/>
  <c r="F15" i="18"/>
  <c r="AD14" i="3"/>
  <c r="AI14"/>
  <c r="Q10" i="18"/>
  <c r="Y10"/>
  <c r="AD9"/>
  <c r="AB14" i="3"/>
  <c r="AE14"/>
  <c r="M10" i="18"/>
  <c r="W10"/>
  <c r="Z9"/>
  <c r="A22"/>
  <c r="AE21"/>
  <c r="AC21"/>
  <c r="AA21"/>
  <c r="I11" i="11"/>
  <c r="AJ10"/>
  <c r="AN9"/>
  <c r="E26"/>
  <c r="U31" i="3"/>
  <c r="K13" i="14"/>
  <c r="O18" i="3"/>
  <c r="AI10" i="11"/>
  <c r="AL9"/>
  <c r="M11"/>
  <c r="AS11"/>
  <c r="AW10"/>
  <c r="AG12"/>
  <c r="AT11"/>
  <c r="AY10"/>
  <c r="AC12"/>
  <c r="AR11"/>
  <c r="AU10"/>
  <c r="Y12"/>
  <c r="AE22" i="14"/>
  <c r="AC22"/>
  <c r="AA22"/>
  <c r="H23"/>
  <c r="Y22"/>
  <c r="L25" i="11"/>
  <c r="V25"/>
  <c r="P25"/>
  <c r="Z25"/>
  <c r="H25"/>
  <c r="R25"/>
  <c r="AB25"/>
  <c r="T25"/>
  <c r="AD25"/>
  <c r="AF25"/>
  <c r="X25"/>
  <c r="R12" i="14"/>
  <c r="S12"/>
  <c r="W12"/>
  <c r="AD11"/>
  <c r="P12"/>
  <c r="Q12"/>
  <c r="V12"/>
  <c r="AB11"/>
  <c r="N12"/>
  <c r="O12"/>
  <c r="U12"/>
  <c r="Z11"/>
  <c r="L12"/>
  <c r="M12"/>
  <c r="T12"/>
  <c r="X11"/>
  <c r="Q11" i="11"/>
  <c r="AK10"/>
  <c r="AP9"/>
  <c r="S16" i="3"/>
  <c r="V15"/>
  <c r="W15"/>
  <c r="X15"/>
  <c r="AQ26" i="11"/>
  <c r="AO26"/>
  <c r="AM26"/>
  <c r="AZ26"/>
  <c r="AV26"/>
  <c r="A27"/>
  <c r="AX26"/>
  <c r="Z20" i="3"/>
  <c r="AA20"/>
  <c r="Y20"/>
  <c r="T21"/>
  <c r="AF24"/>
  <c r="AH24"/>
  <c r="AJ24"/>
  <c r="L25"/>
  <c r="U25" i="11"/>
  <c r="AC15" i="3"/>
  <c r="AG15"/>
  <c r="I11" i="18"/>
  <c r="X11"/>
  <c r="AB10"/>
  <c r="F16" i="11"/>
  <c r="F16" i="18"/>
  <c r="AD15" i="3"/>
  <c r="AI15"/>
  <c r="Q11" i="18"/>
  <c r="Y11"/>
  <c r="AD10"/>
  <c r="AB15" i="3"/>
  <c r="AE15"/>
  <c r="M11" i="18"/>
  <c r="W11"/>
  <c r="Z10"/>
  <c r="A23"/>
  <c r="AE22"/>
  <c r="AC22"/>
  <c r="AA22"/>
  <c r="S17" i="3"/>
  <c r="V16"/>
  <c r="W16"/>
  <c r="X16"/>
  <c r="Q12" i="11"/>
  <c r="AK11"/>
  <c r="AP10"/>
  <c r="P13" i="14"/>
  <c r="Q13"/>
  <c r="V13"/>
  <c r="AB12"/>
  <c r="R13"/>
  <c r="S13"/>
  <c r="W13"/>
  <c r="AD12"/>
  <c r="N13"/>
  <c r="O13"/>
  <c r="U13"/>
  <c r="Z12"/>
  <c r="L13"/>
  <c r="M13"/>
  <c r="T13"/>
  <c r="X12"/>
  <c r="P26" i="11"/>
  <c r="Z26"/>
  <c r="H26"/>
  <c r="R26"/>
  <c r="L26"/>
  <c r="V26"/>
  <c r="X26"/>
  <c r="T26"/>
  <c r="AD26"/>
  <c r="AF26"/>
  <c r="AB26"/>
  <c r="AJ11"/>
  <c r="AN10"/>
  <c r="I12"/>
  <c r="U26"/>
  <c r="AH25" i="3"/>
  <c r="L26"/>
  <c r="AF25"/>
  <c r="AJ25"/>
  <c r="Z21"/>
  <c r="T22"/>
  <c r="AA21"/>
  <c r="Y21"/>
  <c r="AQ27" i="11"/>
  <c r="AO27"/>
  <c r="AM27"/>
  <c r="A28"/>
  <c r="AX27"/>
  <c r="AZ27"/>
  <c r="AV27"/>
  <c r="H24" i="14"/>
  <c r="Y23"/>
  <c r="AC23"/>
  <c r="AA23"/>
  <c r="AE23"/>
  <c r="AR12" i="11"/>
  <c r="AU11"/>
  <c r="Y13"/>
  <c r="AT12"/>
  <c r="AY11"/>
  <c r="AC13"/>
  <c r="AG13"/>
  <c r="AS12"/>
  <c r="AW11"/>
  <c r="AI11"/>
  <c r="AL10"/>
  <c r="M12"/>
  <c r="K14" i="14"/>
  <c r="O19" i="3"/>
  <c r="E27" i="11"/>
  <c r="U32" i="3"/>
  <c r="F17" i="11"/>
  <c r="F17" i="18"/>
  <c r="AC16" i="3"/>
  <c r="AG16"/>
  <c r="I12" i="18"/>
  <c r="X12"/>
  <c r="AB11"/>
  <c r="AD16" i="3"/>
  <c r="AI16"/>
  <c r="Q12" i="18"/>
  <c r="Y12"/>
  <c r="AD11"/>
  <c r="AB16" i="3"/>
  <c r="AE16"/>
  <c r="M12" i="18"/>
  <c r="W12"/>
  <c r="Z11"/>
  <c r="A24"/>
  <c r="AE23"/>
  <c r="AC23"/>
  <c r="AA23"/>
  <c r="E28" i="11"/>
  <c r="U33" i="3"/>
  <c r="K15" i="14"/>
  <c r="O20" i="3"/>
  <c r="AI12" i="11"/>
  <c r="AL11"/>
  <c r="M13"/>
  <c r="AT13"/>
  <c r="AY12"/>
  <c r="AC14"/>
  <c r="AR13"/>
  <c r="AU12"/>
  <c r="Y14"/>
  <c r="AC24" i="14"/>
  <c r="AE24"/>
  <c r="Y24"/>
  <c r="H25"/>
  <c r="AA24"/>
  <c r="AQ28" i="11"/>
  <c r="AO28"/>
  <c r="AM28"/>
  <c r="AZ28"/>
  <c r="AV28"/>
  <c r="A29"/>
  <c r="AX28"/>
  <c r="I13"/>
  <c r="AJ12"/>
  <c r="AN11"/>
  <c r="Q13"/>
  <c r="AK12"/>
  <c r="AP11"/>
  <c r="S18" i="3"/>
  <c r="X17"/>
  <c r="V17"/>
  <c r="W17"/>
  <c r="H27" i="11"/>
  <c r="R27"/>
  <c r="L27"/>
  <c r="V27"/>
  <c r="P27"/>
  <c r="Z27"/>
  <c r="T27"/>
  <c r="AD27"/>
  <c r="AF27"/>
  <c r="X27"/>
  <c r="AB27"/>
  <c r="R14" i="14"/>
  <c r="S14"/>
  <c r="W14"/>
  <c r="AD13"/>
  <c r="P14"/>
  <c r="Q14"/>
  <c r="V14"/>
  <c r="AB13"/>
  <c r="N14"/>
  <c r="O14"/>
  <c r="U14"/>
  <c r="Z13"/>
  <c r="L14"/>
  <c r="M14"/>
  <c r="T14"/>
  <c r="X13"/>
  <c r="AG14" i="11"/>
  <c r="AS13"/>
  <c r="AW12"/>
  <c r="Z22" i="3"/>
  <c r="AA22"/>
  <c r="Y22"/>
  <c r="T23"/>
  <c r="L27"/>
  <c r="AF26"/>
  <c r="AH26"/>
  <c r="AJ26"/>
  <c r="U27" i="11"/>
  <c r="AB17" i="3"/>
  <c r="AE17"/>
  <c r="M13" i="18"/>
  <c r="W13"/>
  <c r="Z12"/>
  <c r="F18" i="11"/>
  <c r="F18" i="18"/>
  <c r="AC17" i="3"/>
  <c r="AG17"/>
  <c r="I13" i="18"/>
  <c r="X13"/>
  <c r="AB12"/>
  <c r="AD17" i="3"/>
  <c r="AI17"/>
  <c r="Q13" i="18"/>
  <c r="Y13"/>
  <c r="AD12"/>
  <c r="A25"/>
  <c r="AE24"/>
  <c r="AC24"/>
  <c r="AA24"/>
  <c r="AJ27" i="3"/>
  <c r="AF27"/>
  <c r="L28"/>
  <c r="AH27"/>
  <c r="S19"/>
  <c r="W18"/>
  <c r="V18"/>
  <c r="X18"/>
  <c r="Q14" i="11"/>
  <c r="AK13"/>
  <c r="AP12"/>
  <c r="AJ13"/>
  <c r="AN12"/>
  <c r="I14"/>
  <c r="AQ29"/>
  <c r="AO29"/>
  <c r="AM29"/>
  <c r="AZ29"/>
  <c r="AV29"/>
  <c r="A30"/>
  <c r="AX29"/>
  <c r="P15" i="14"/>
  <c r="Q15"/>
  <c r="V15"/>
  <c r="AB14"/>
  <c r="R15"/>
  <c r="S15"/>
  <c r="W15"/>
  <c r="AD14"/>
  <c r="L15"/>
  <c r="M15"/>
  <c r="T15"/>
  <c r="X14"/>
  <c r="N15"/>
  <c r="O15"/>
  <c r="U15"/>
  <c r="Z14"/>
  <c r="P28" i="11"/>
  <c r="Z28"/>
  <c r="L28"/>
  <c r="V28"/>
  <c r="H28"/>
  <c r="R28"/>
  <c r="X28"/>
  <c r="T28"/>
  <c r="AD28"/>
  <c r="AF28"/>
  <c r="AB28"/>
  <c r="Z23" i="3"/>
  <c r="T24"/>
  <c r="Y23"/>
  <c r="AA23"/>
  <c r="AG15" i="11"/>
  <c r="AS14"/>
  <c r="AW13"/>
  <c r="Y25" i="14"/>
  <c r="AA25"/>
  <c r="AC25"/>
  <c r="AE25"/>
  <c r="H26"/>
  <c r="AR14" i="11"/>
  <c r="AU13"/>
  <c r="Y15"/>
  <c r="AT14"/>
  <c r="AY13"/>
  <c r="AC15"/>
  <c r="AI13"/>
  <c r="AL12"/>
  <c r="M14"/>
  <c r="K16" i="14"/>
  <c r="O21" i="3"/>
  <c r="E29" i="11"/>
  <c r="U34" i="3"/>
  <c r="F19" i="11"/>
  <c r="F19" i="18"/>
  <c r="AB18" i="3"/>
  <c r="AE18"/>
  <c r="M14" i="18"/>
  <c r="W14"/>
  <c r="Z13"/>
  <c r="AD18" i="3"/>
  <c r="AI18"/>
  <c r="Q14" i="18"/>
  <c r="Y14"/>
  <c r="AD13"/>
  <c r="AC18" i="3"/>
  <c r="AG18"/>
  <c r="I14" i="18"/>
  <c r="X14"/>
  <c r="AB13"/>
  <c r="A26"/>
  <c r="AE25"/>
  <c r="AC25"/>
  <c r="AA25"/>
  <c r="U28" i="11"/>
  <c r="H29"/>
  <c r="R29"/>
  <c r="T29"/>
  <c r="U29"/>
  <c r="L29"/>
  <c r="V29"/>
  <c r="P29"/>
  <c r="Z29"/>
  <c r="AD29"/>
  <c r="AF29"/>
  <c r="AB29"/>
  <c r="X29"/>
  <c r="R16" i="14"/>
  <c r="S16"/>
  <c r="W16"/>
  <c r="AD15"/>
  <c r="P16"/>
  <c r="Q16"/>
  <c r="V16"/>
  <c r="AB15"/>
  <c r="N16"/>
  <c r="O16"/>
  <c r="U16"/>
  <c r="Z15"/>
  <c r="L16"/>
  <c r="M16"/>
  <c r="T16"/>
  <c r="X15"/>
  <c r="E30" i="11"/>
  <c r="U35" i="3"/>
  <c r="K17" i="14"/>
  <c r="O22" i="3"/>
  <c r="AI14" i="11"/>
  <c r="AL13"/>
  <c r="M15"/>
  <c r="AT15"/>
  <c r="AY14"/>
  <c r="AC16"/>
  <c r="Y16"/>
  <c r="AR15"/>
  <c r="AU14"/>
  <c r="AE26" i="14"/>
  <c r="AA26"/>
  <c r="H27"/>
  <c r="AC26"/>
  <c r="Y26"/>
  <c r="AG16" i="11"/>
  <c r="AS15"/>
  <c r="AW14"/>
  <c r="Z24" i="3"/>
  <c r="T25"/>
  <c r="Y24"/>
  <c r="AA24"/>
  <c r="Q15" i="11"/>
  <c r="AK14"/>
  <c r="AP13"/>
  <c r="S20" i="3"/>
  <c r="V19"/>
  <c r="W19"/>
  <c r="X19"/>
  <c r="AJ28"/>
  <c r="L29"/>
  <c r="AF28"/>
  <c r="AH28"/>
  <c r="AQ30" i="11"/>
  <c r="AO30"/>
  <c r="AM30"/>
  <c r="AZ30"/>
  <c r="AV30"/>
  <c r="A31"/>
  <c r="AX30"/>
  <c r="AJ14"/>
  <c r="AN13"/>
  <c r="I15"/>
  <c r="AD19" i="3"/>
  <c r="AI19"/>
  <c r="Q15" i="18"/>
  <c r="Y15"/>
  <c r="AD14"/>
  <c r="AB19" i="3"/>
  <c r="AE19"/>
  <c r="M15" i="18"/>
  <c r="W15"/>
  <c r="Z14"/>
  <c r="AC19" i="3"/>
  <c r="AG19"/>
  <c r="I15" i="18"/>
  <c r="X15"/>
  <c r="AB14"/>
  <c r="F20" i="11"/>
  <c r="F20" i="18"/>
  <c r="A27"/>
  <c r="AE26"/>
  <c r="AC26"/>
  <c r="AA26"/>
  <c r="AQ31" i="11"/>
  <c r="AO31"/>
  <c r="AM31"/>
  <c r="A32"/>
  <c r="AX31"/>
  <c r="AZ31"/>
  <c r="AV31"/>
  <c r="AH29" i="3"/>
  <c r="L30"/>
  <c r="AF29"/>
  <c r="AJ29"/>
  <c r="I16" i="11"/>
  <c r="AJ15"/>
  <c r="AN14"/>
  <c r="S21" i="3"/>
  <c r="W20"/>
  <c r="V20"/>
  <c r="X20"/>
  <c r="AK15" i="11"/>
  <c r="AP14"/>
  <c r="Q16"/>
  <c r="Z25" i="3"/>
  <c r="Y25"/>
  <c r="AA25"/>
  <c r="T26"/>
  <c r="H28" i="14"/>
  <c r="Y27"/>
  <c r="AA27"/>
  <c r="AE27"/>
  <c r="AC27"/>
  <c r="AR16" i="11"/>
  <c r="AU15"/>
  <c r="Y17"/>
  <c r="P17" i="14"/>
  <c r="Q17"/>
  <c r="V17"/>
  <c r="AB16"/>
  <c r="R17"/>
  <c r="S17"/>
  <c r="W17"/>
  <c r="AD16"/>
  <c r="N17"/>
  <c r="O17"/>
  <c r="U17"/>
  <c r="Z16"/>
  <c r="L17"/>
  <c r="M17"/>
  <c r="T17"/>
  <c r="X16"/>
  <c r="P30" i="11"/>
  <c r="Z30"/>
  <c r="L30"/>
  <c r="V30"/>
  <c r="H30"/>
  <c r="R30"/>
  <c r="AF30"/>
  <c r="AB30"/>
  <c r="X30"/>
  <c r="T30"/>
  <c r="AD30"/>
  <c r="AG17"/>
  <c r="AS16"/>
  <c r="AW15"/>
  <c r="AC17"/>
  <c r="AT16"/>
  <c r="AY15"/>
  <c r="AI15"/>
  <c r="AL14"/>
  <c r="M16"/>
  <c r="K18" i="14"/>
  <c r="O23" i="3"/>
  <c r="E31" i="11"/>
  <c r="U36" i="3"/>
  <c r="AD20"/>
  <c r="AI20"/>
  <c r="Q16" i="18"/>
  <c r="Y16"/>
  <c r="AD15"/>
  <c r="AC20" i="3"/>
  <c r="AG20"/>
  <c r="I16" i="18"/>
  <c r="X16"/>
  <c r="AB15"/>
  <c r="F21" i="11"/>
  <c r="F21" i="18"/>
  <c r="AB20" i="3"/>
  <c r="AE20"/>
  <c r="M16" i="18"/>
  <c r="W16"/>
  <c r="Z15"/>
  <c r="A28"/>
  <c r="AE27"/>
  <c r="AC27"/>
  <c r="AA27"/>
  <c r="U30" i="11"/>
  <c r="K19" i="14"/>
  <c r="O24" i="3"/>
  <c r="Z26"/>
  <c r="T27"/>
  <c r="Y26"/>
  <c r="AA26"/>
  <c r="S22"/>
  <c r="X21"/>
  <c r="V21"/>
  <c r="W21"/>
  <c r="AJ16" i="11"/>
  <c r="AN15"/>
  <c r="I17"/>
  <c r="AQ32"/>
  <c r="AO32"/>
  <c r="AM32"/>
  <c r="A33"/>
  <c r="AX32"/>
  <c r="AZ32"/>
  <c r="AV32"/>
  <c r="E32"/>
  <c r="U37" i="3"/>
  <c r="AI16" i="11"/>
  <c r="AL15"/>
  <c r="M17"/>
  <c r="H31"/>
  <c r="R31"/>
  <c r="L31"/>
  <c r="V31"/>
  <c r="P31"/>
  <c r="Z31"/>
  <c r="AB31"/>
  <c r="T31"/>
  <c r="AD31"/>
  <c r="AF31"/>
  <c r="X31"/>
  <c r="R18" i="14"/>
  <c r="S18"/>
  <c r="W18"/>
  <c r="AD17"/>
  <c r="P18"/>
  <c r="Q18"/>
  <c r="V18"/>
  <c r="AB17"/>
  <c r="N18"/>
  <c r="O18"/>
  <c r="U18"/>
  <c r="Z17"/>
  <c r="L18"/>
  <c r="M18"/>
  <c r="T18"/>
  <c r="X17"/>
  <c r="AT17" i="11"/>
  <c r="AY16"/>
  <c r="AC18"/>
  <c r="AS17"/>
  <c r="AW16"/>
  <c r="AG18"/>
  <c r="AR17"/>
  <c r="AU16"/>
  <c r="Y18"/>
  <c r="AC28" i="14"/>
  <c r="AE28"/>
  <c r="Y28"/>
  <c r="H29"/>
  <c r="AA28"/>
  <c r="Q17" i="11"/>
  <c r="AK16"/>
  <c r="AP15"/>
  <c r="AH30" i="3"/>
  <c r="AJ30"/>
  <c r="L31"/>
  <c r="AF30"/>
  <c r="AC21"/>
  <c r="AG21"/>
  <c r="I17" i="18"/>
  <c r="X17"/>
  <c r="AB16"/>
  <c r="AD21" i="3"/>
  <c r="AI21"/>
  <c r="Q17" i="18"/>
  <c r="Y17"/>
  <c r="AD16"/>
  <c r="AB21" i="3"/>
  <c r="AE21"/>
  <c r="M17" i="18"/>
  <c r="W17"/>
  <c r="Z16"/>
  <c r="F22" i="11"/>
  <c r="F22" i="18"/>
  <c r="A29"/>
  <c r="AE28"/>
  <c r="AC28"/>
  <c r="AA28"/>
  <c r="U31" i="11"/>
  <c r="AJ31" i="3"/>
  <c r="AF31"/>
  <c r="L32"/>
  <c r="AH31"/>
  <c r="AK17" i="11"/>
  <c r="AP16"/>
  <c r="Q18"/>
  <c r="Y29" i="14"/>
  <c r="AA29"/>
  <c r="AC29"/>
  <c r="AE29"/>
  <c r="H30"/>
  <c r="AS18" i="11"/>
  <c r="AW17"/>
  <c r="AG19"/>
  <c r="AI17"/>
  <c r="AL16"/>
  <c r="M18"/>
  <c r="E33"/>
  <c r="U38" i="3"/>
  <c r="S23"/>
  <c r="W22"/>
  <c r="X22"/>
  <c r="V22"/>
  <c r="Z27"/>
  <c r="Y27"/>
  <c r="AA27"/>
  <c r="T28"/>
  <c r="K20" i="14"/>
  <c r="O25" i="3"/>
  <c r="Y19" i="11"/>
  <c r="AR18"/>
  <c r="AU17"/>
  <c r="AT18"/>
  <c r="AY17"/>
  <c r="AC19"/>
  <c r="P32"/>
  <c r="Z32"/>
  <c r="L32"/>
  <c r="V32"/>
  <c r="H32"/>
  <c r="R32"/>
  <c r="T32"/>
  <c r="U32"/>
  <c r="AD32"/>
  <c r="X32"/>
  <c r="AB32"/>
  <c r="AF32"/>
  <c r="AQ33"/>
  <c r="AO33"/>
  <c r="AM33"/>
  <c r="AZ33"/>
  <c r="AV33"/>
  <c r="A34"/>
  <c r="AX33"/>
  <c r="I18"/>
  <c r="AJ17"/>
  <c r="AN16"/>
  <c r="P19" i="14"/>
  <c r="Q19"/>
  <c r="V19"/>
  <c r="AB18"/>
  <c r="R19"/>
  <c r="S19"/>
  <c r="W19"/>
  <c r="AD18"/>
  <c r="L19"/>
  <c r="M19"/>
  <c r="T19"/>
  <c r="X18"/>
  <c r="N19"/>
  <c r="O19"/>
  <c r="U19"/>
  <c r="Z18"/>
  <c r="F23" i="11"/>
  <c r="F23" i="18"/>
  <c r="AD22" i="3"/>
  <c r="AI22"/>
  <c r="Q18" i="18"/>
  <c r="Y18"/>
  <c r="AD17"/>
  <c r="AB22" i="3"/>
  <c r="AE22"/>
  <c r="M18" i="18"/>
  <c r="W18"/>
  <c r="Z17"/>
  <c r="AC22" i="3"/>
  <c r="AG22"/>
  <c r="I18" i="18"/>
  <c r="X18"/>
  <c r="AB17"/>
  <c r="A30"/>
  <c r="AE29"/>
  <c r="AC29"/>
  <c r="AA29"/>
  <c r="AT19" i="11"/>
  <c r="AY18"/>
  <c r="AC20"/>
  <c r="K21" i="14"/>
  <c r="O26" i="3"/>
  <c r="Z28"/>
  <c r="T29"/>
  <c r="AA28"/>
  <c r="Y28"/>
  <c r="S24"/>
  <c r="V23"/>
  <c r="X23"/>
  <c r="W23"/>
  <c r="L33" i="11"/>
  <c r="V33"/>
  <c r="P33"/>
  <c r="Z33"/>
  <c r="H33"/>
  <c r="R33"/>
  <c r="X33"/>
  <c r="AB33"/>
  <c r="T33"/>
  <c r="AD33"/>
  <c r="AF33"/>
  <c r="Q19"/>
  <c r="AK18"/>
  <c r="AP17"/>
  <c r="AJ18"/>
  <c r="AN17"/>
  <c r="I19"/>
  <c r="AQ34"/>
  <c r="AO34"/>
  <c r="AM34"/>
  <c r="AZ34"/>
  <c r="AV34"/>
  <c r="A35"/>
  <c r="AX34"/>
  <c r="Y20"/>
  <c r="AR19"/>
  <c r="AU18"/>
  <c r="R20" i="14"/>
  <c r="S20"/>
  <c r="W20"/>
  <c r="AD19"/>
  <c r="P20"/>
  <c r="Q20"/>
  <c r="V20"/>
  <c r="AB19"/>
  <c r="N20"/>
  <c r="O20"/>
  <c r="U20"/>
  <c r="Z19"/>
  <c r="L20"/>
  <c r="M20"/>
  <c r="T20"/>
  <c r="X19"/>
  <c r="E34" i="11"/>
  <c r="U39" i="3"/>
  <c r="AI18" i="11"/>
  <c r="AL17"/>
  <c r="M19"/>
  <c r="AG20"/>
  <c r="AS19"/>
  <c r="AW18"/>
  <c r="AE30" i="14"/>
  <c r="AC30"/>
  <c r="AA30"/>
  <c r="H31"/>
  <c r="Y30"/>
  <c r="AF32" i="3"/>
  <c r="AH32"/>
  <c r="AJ32"/>
  <c r="L33"/>
  <c r="AD23"/>
  <c r="AI23"/>
  <c r="Q19" i="18"/>
  <c r="Y19"/>
  <c r="AD18"/>
  <c r="F24" i="11"/>
  <c r="F24" i="18"/>
  <c r="AC23" i="3"/>
  <c r="AG23"/>
  <c r="I19" i="18"/>
  <c r="X19"/>
  <c r="AB18"/>
  <c r="AB23" i="3"/>
  <c r="AE23"/>
  <c r="M19" i="18"/>
  <c r="W19"/>
  <c r="Z18"/>
  <c r="A31"/>
  <c r="AE30"/>
  <c r="AC30"/>
  <c r="AA30"/>
  <c r="U33" i="11"/>
  <c r="AI19"/>
  <c r="AL18"/>
  <c r="M20"/>
  <c r="E35"/>
  <c r="U40" i="3"/>
  <c r="AK19" i="11"/>
  <c r="AP18"/>
  <c r="Q20"/>
  <c r="AJ33" i="3"/>
  <c r="AH33"/>
  <c r="L34"/>
  <c r="AF33"/>
  <c r="AS20" i="11"/>
  <c r="AW19"/>
  <c r="AG21"/>
  <c r="P34"/>
  <c r="Z34"/>
  <c r="H34"/>
  <c r="R34"/>
  <c r="L34"/>
  <c r="V34"/>
  <c r="T34"/>
  <c r="AD34"/>
  <c r="X34"/>
  <c r="AB34"/>
  <c r="AF34"/>
  <c r="AR20"/>
  <c r="AU19"/>
  <c r="Y21"/>
  <c r="AQ35"/>
  <c r="AO35"/>
  <c r="AM35"/>
  <c r="AZ35"/>
  <c r="AV35"/>
  <c r="A36"/>
  <c r="AX35"/>
  <c r="I20"/>
  <c r="AJ19"/>
  <c r="AN18"/>
  <c r="S25" i="3"/>
  <c r="W24"/>
  <c r="X24"/>
  <c r="V24"/>
  <c r="Z29"/>
  <c r="Y29"/>
  <c r="AA29"/>
  <c r="T30"/>
  <c r="K22" i="14"/>
  <c r="O27" i="3"/>
  <c r="AT20" i="11"/>
  <c r="AY19"/>
  <c r="AC21"/>
  <c r="H32" i="14"/>
  <c r="Y31"/>
  <c r="AC31"/>
  <c r="AA31"/>
  <c r="AE31"/>
  <c r="P21"/>
  <c r="Q21"/>
  <c r="V21"/>
  <c r="AB20"/>
  <c r="R21"/>
  <c r="S21"/>
  <c r="W21"/>
  <c r="AD20"/>
  <c r="N21"/>
  <c r="O21"/>
  <c r="U21"/>
  <c r="Z20"/>
  <c r="L21"/>
  <c r="M21"/>
  <c r="T21"/>
  <c r="X20"/>
  <c r="AB24" i="3"/>
  <c r="AE24"/>
  <c r="M20" i="18"/>
  <c r="W20"/>
  <c r="Z19"/>
  <c r="AC24" i="3"/>
  <c r="AG24"/>
  <c r="I20" i="18"/>
  <c r="X20"/>
  <c r="AB19"/>
  <c r="F25" i="11"/>
  <c r="F25" i="18"/>
  <c r="AD24" i="3"/>
  <c r="AI24"/>
  <c r="Q20" i="18"/>
  <c r="Y20"/>
  <c r="AD19"/>
  <c r="A32"/>
  <c r="AE31"/>
  <c r="AC31"/>
  <c r="AA31"/>
  <c r="U34" i="11"/>
  <c r="R22" i="14"/>
  <c r="S22"/>
  <c r="W22"/>
  <c r="AD21"/>
  <c r="P22"/>
  <c r="Q22"/>
  <c r="V22"/>
  <c r="AB21"/>
  <c r="N22"/>
  <c r="O22"/>
  <c r="U22"/>
  <c r="Z21"/>
  <c r="L22"/>
  <c r="M22"/>
  <c r="T22"/>
  <c r="X21"/>
  <c r="AS21" i="11"/>
  <c r="AW20"/>
  <c r="AG22"/>
  <c r="Q21"/>
  <c r="AK20"/>
  <c r="AP19"/>
  <c r="E36"/>
  <c r="U41" i="3"/>
  <c r="AI20" i="11"/>
  <c r="AL19"/>
  <c r="M21"/>
  <c r="AC32" i="14"/>
  <c r="AE32"/>
  <c r="Y32"/>
  <c r="H33"/>
  <c r="AA32"/>
  <c r="AT21" i="11"/>
  <c r="AY20"/>
  <c r="AC22"/>
  <c r="K23" i="14"/>
  <c r="O28" i="3"/>
  <c r="T31"/>
  <c r="Z30"/>
  <c r="AA30"/>
  <c r="Y30"/>
  <c r="S26"/>
  <c r="W25"/>
  <c r="X25"/>
  <c r="V25"/>
  <c r="I21" i="11"/>
  <c r="AJ20"/>
  <c r="AN19"/>
  <c r="AQ36"/>
  <c r="AO36"/>
  <c r="AM36"/>
  <c r="AZ36"/>
  <c r="AV36"/>
  <c r="A37"/>
  <c r="AX36"/>
  <c r="AR21"/>
  <c r="AU20"/>
  <c r="Y22"/>
  <c r="AJ34" i="3"/>
  <c r="AH34"/>
  <c r="AF34"/>
  <c r="L35"/>
  <c r="L35" i="11"/>
  <c r="V35"/>
  <c r="P35"/>
  <c r="Z35"/>
  <c r="H35"/>
  <c r="R35"/>
  <c r="T35"/>
  <c r="U35"/>
  <c r="AD35"/>
  <c r="AF35"/>
  <c r="AB35"/>
  <c r="X35"/>
  <c r="AB25" i="3"/>
  <c r="AE25"/>
  <c r="M21" i="18"/>
  <c r="W21"/>
  <c r="Z20"/>
  <c r="AD25" i="3"/>
  <c r="AI25"/>
  <c r="Q21" i="18"/>
  <c r="Y21"/>
  <c r="AD20"/>
  <c r="AC25" i="3"/>
  <c r="AG25"/>
  <c r="I21" i="18"/>
  <c r="X21"/>
  <c r="AB20"/>
  <c r="F26" i="11"/>
  <c r="F26" i="18"/>
  <c r="A33"/>
  <c r="AE32"/>
  <c r="AC32"/>
  <c r="AA32"/>
  <c r="Z31" i="3"/>
  <c r="T32"/>
  <c r="AA31"/>
  <c r="Y31"/>
  <c r="P23" i="14"/>
  <c r="Q23"/>
  <c r="V23"/>
  <c r="AB22"/>
  <c r="R23"/>
  <c r="S23"/>
  <c r="W23"/>
  <c r="AD22"/>
  <c r="L23"/>
  <c r="M23"/>
  <c r="T23"/>
  <c r="X22"/>
  <c r="N23"/>
  <c r="O23"/>
  <c r="U23"/>
  <c r="Z22"/>
  <c r="Y33"/>
  <c r="AA33"/>
  <c r="AC33"/>
  <c r="AE33"/>
  <c r="H34"/>
  <c r="AI21" i="11"/>
  <c r="AL20"/>
  <c r="M22"/>
  <c r="E37"/>
  <c r="U42" i="3"/>
  <c r="AS22" i="11"/>
  <c r="AW21"/>
  <c r="AG23"/>
  <c r="AQ37"/>
  <c r="AO37"/>
  <c r="AM37"/>
  <c r="A38"/>
  <c r="AX37"/>
  <c r="AZ37"/>
  <c r="AV37"/>
  <c r="L36" i="3"/>
  <c r="AF35"/>
  <c r="AJ35"/>
  <c r="AH35"/>
  <c r="AR22" i="11"/>
  <c r="AU21"/>
  <c r="Y23"/>
  <c r="AJ21"/>
  <c r="AN20"/>
  <c r="I22"/>
  <c r="S27" i="3"/>
  <c r="V26"/>
  <c r="W26"/>
  <c r="X26"/>
  <c r="K24" i="14"/>
  <c r="O29" i="3"/>
  <c r="AT22" i="11"/>
  <c r="AY21"/>
  <c r="AC23"/>
  <c r="P36"/>
  <c r="Z36"/>
  <c r="H36"/>
  <c r="R36"/>
  <c r="L36"/>
  <c r="V36"/>
  <c r="X36"/>
  <c r="AB36"/>
  <c r="AF36"/>
  <c r="T36"/>
  <c r="AD36"/>
  <c r="AK21"/>
  <c r="AP20"/>
  <c r="Q22"/>
  <c r="AC26" i="3"/>
  <c r="AG26"/>
  <c r="I22" i="18"/>
  <c r="X22"/>
  <c r="AB21"/>
  <c r="F27" i="11"/>
  <c r="F27" i="18"/>
  <c r="AD26" i="3"/>
  <c r="AI26"/>
  <c r="Q22" i="18"/>
  <c r="Y22"/>
  <c r="AD21"/>
  <c r="AB26" i="3"/>
  <c r="AE26"/>
  <c r="M22" i="18"/>
  <c r="W22"/>
  <c r="Z21"/>
  <c r="A34"/>
  <c r="AE33"/>
  <c r="AC33"/>
  <c r="AA33"/>
  <c r="U36" i="11"/>
  <c r="Q23"/>
  <c r="AK22"/>
  <c r="AP21"/>
  <c r="R24" i="14"/>
  <c r="S24"/>
  <c r="W24"/>
  <c r="AD23"/>
  <c r="P24"/>
  <c r="Q24"/>
  <c r="V24"/>
  <c r="AB23"/>
  <c r="N24"/>
  <c r="O24"/>
  <c r="U24"/>
  <c r="Z23"/>
  <c r="L24"/>
  <c r="M24"/>
  <c r="T24"/>
  <c r="X23"/>
  <c r="S28" i="3"/>
  <c r="W27"/>
  <c r="X27"/>
  <c r="V27"/>
  <c r="L37"/>
  <c r="AF36"/>
  <c r="AH36"/>
  <c r="AJ36"/>
  <c r="AQ38" i="11"/>
  <c r="AO38"/>
  <c r="AM38"/>
  <c r="AZ38"/>
  <c r="AV38"/>
  <c r="A39"/>
  <c r="AX38"/>
  <c r="AG24"/>
  <c r="AS23"/>
  <c r="AW22"/>
  <c r="E38"/>
  <c r="U43" i="3"/>
  <c r="AI22" i="11"/>
  <c r="AL21"/>
  <c r="M23"/>
  <c r="AE34" i="14"/>
  <c r="AA34"/>
  <c r="H35"/>
  <c r="AC34"/>
  <c r="Y34"/>
  <c r="Z32" i="3"/>
  <c r="Y32"/>
  <c r="AA32"/>
  <c r="T33"/>
  <c r="AT23" i="11"/>
  <c r="AY22"/>
  <c r="AC24"/>
  <c r="K25" i="14"/>
  <c r="O30" i="3"/>
  <c r="I23" i="11"/>
  <c r="AJ22"/>
  <c r="AN21"/>
  <c r="AR23"/>
  <c r="AU22"/>
  <c r="Y24"/>
  <c r="L37"/>
  <c r="V37"/>
  <c r="P37"/>
  <c r="Z37"/>
  <c r="H37"/>
  <c r="R37"/>
  <c r="T37"/>
  <c r="AD37"/>
  <c r="AF37"/>
  <c r="AB37"/>
  <c r="X37"/>
  <c r="AB27" i="3"/>
  <c r="AE27"/>
  <c r="M23" i="18"/>
  <c r="W23"/>
  <c r="Z22"/>
  <c r="AC27" i="3"/>
  <c r="AG27"/>
  <c r="I23" i="18"/>
  <c r="X23"/>
  <c r="AB22"/>
  <c r="F28" i="11"/>
  <c r="F28" i="18"/>
  <c r="AD27" i="3"/>
  <c r="AI27"/>
  <c r="Q23" i="18"/>
  <c r="Y23"/>
  <c r="AD22"/>
  <c r="A35"/>
  <c r="AE34"/>
  <c r="AC34"/>
  <c r="AA34"/>
  <c r="U37" i="11"/>
  <c r="H36" i="14"/>
  <c r="AA35"/>
  <c r="AE35"/>
  <c r="Y35"/>
  <c r="AC35"/>
  <c r="P38" i="11"/>
  <c r="Z38"/>
  <c r="H38"/>
  <c r="R38"/>
  <c r="L38"/>
  <c r="V38"/>
  <c r="AB38"/>
  <c r="AF38"/>
  <c r="T38"/>
  <c r="AD38"/>
  <c r="X38"/>
  <c r="AG25"/>
  <c r="AS24"/>
  <c r="AW23"/>
  <c r="AQ39"/>
  <c r="AO39"/>
  <c r="AM39"/>
  <c r="AZ39"/>
  <c r="AV39"/>
  <c r="A40"/>
  <c r="AX39"/>
  <c r="AJ23"/>
  <c r="AN22"/>
  <c r="I24"/>
  <c r="P25" i="14"/>
  <c r="Q25"/>
  <c r="V25"/>
  <c r="AB24"/>
  <c r="R25"/>
  <c r="S25"/>
  <c r="W25"/>
  <c r="AD24"/>
  <c r="N25"/>
  <c r="O25"/>
  <c r="U25"/>
  <c r="Z24"/>
  <c r="L25"/>
  <c r="M25"/>
  <c r="T25"/>
  <c r="X24"/>
  <c r="Y25" i="11"/>
  <c r="AR24"/>
  <c r="AU23"/>
  <c r="K26" i="14"/>
  <c r="O31" i="3"/>
  <c r="AC25" i="11"/>
  <c r="AT24"/>
  <c r="AY23"/>
  <c r="Z33" i="3"/>
  <c r="T34"/>
  <c r="AA33"/>
  <c r="Y33"/>
  <c r="AI23" i="11"/>
  <c r="AL22"/>
  <c r="M24"/>
  <c r="E39"/>
  <c r="U44" i="3"/>
  <c r="AF37"/>
  <c r="L38"/>
  <c r="AH37"/>
  <c r="AJ37"/>
  <c r="S29"/>
  <c r="V28"/>
  <c r="W28"/>
  <c r="X28"/>
  <c r="AK23" i="11"/>
  <c r="AP22"/>
  <c r="Q24"/>
  <c r="AC28" i="3"/>
  <c r="AG28"/>
  <c r="I24" i="18"/>
  <c r="X24"/>
  <c r="AB23"/>
  <c r="F29" i="11"/>
  <c r="F29" i="18"/>
  <c r="AD28" i="3"/>
  <c r="AI28"/>
  <c r="Q24" i="18"/>
  <c r="Y24"/>
  <c r="AD23"/>
  <c r="AB28" i="3"/>
  <c r="AE28"/>
  <c r="M24" i="18"/>
  <c r="W24"/>
  <c r="Z23"/>
  <c r="A36"/>
  <c r="AE35"/>
  <c r="AC35"/>
  <c r="AA35"/>
  <c r="U38" i="11"/>
  <c r="AH38" i="3"/>
  <c r="AJ38"/>
  <c r="L39"/>
  <c r="AF38"/>
  <c r="E40" i="11"/>
  <c r="U45" i="3"/>
  <c r="AI24" i="11"/>
  <c r="AL23"/>
  <c r="M25"/>
  <c r="AC26"/>
  <c r="AT25"/>
  <c r="AY24"/>
  <c r="R26" i="14"/>
  <c r="S26"/>
  <c r="W26"/>
  <c r="AD25"/>
  <c r="P26"/>
  <c r="Q26"/>
  <c r="V26"/>
  <c r="AB25"/>
  <c r="N26"/>
  <c r="O26"/>
  <c r="U26"/>
  <c r="Z25"/>
  <c r="L26"/>
  <c r="M26"/>
  <c r="T26"/>
  <c r="X25"/>
  <c r="Y26" i="11"/>
  <c r="AR25"/>
  <c r="AU24"/>
  <c r="AQ40"/>
  <c r="AO40"/>
  <c r="AM40"/>
  <c r="A41"/>
  <c r="AX40"/>
  <c r="AZ40"/>
  <c r="AV40"/>
  <c r="Q25"/>
  <c r="AK24"/>
  <c r="AP23"/>
  <c r="S30" i="3"/>
  <c r="X29"/>
  <c r="V29"/>
  <c r="W29"/>
  <c r="H39" i="11"/>
  <c r="R39"/>
  <c r="L39"/>
  <c r="V39"/>
  <c r="P39"/>
  <c r="Z39"/>
  <c r="X39"/>
  <c r="T39"/>
  <c r="AD39"/>
  <c r="AF39"/>
  <c r="AB39"/>
  <c r="Z34" i="3"/>
  <c r="AA34"/>
  <c r="Y34"/>
  <c r="T35"/>
  <c r="K27" i="14"/>
  <c r="O32" i="3"/>
  <c r="I25" i="11"/>
  <c r="AJ24"/>
  <c r="AN23"/>
  <c r="AS25"/>
  <c r="AW24"/>
  <c r="AG26"/>
  <c r="AC36" i="14"/>
  <c r="AE36"/>
  <c r="Y36"/>
  <c r="H37"/>
  <c r="AA36"/>
  <c r="F30" i="11"/>
  <c r="F30" i="18"/>
  <c r="AB29" i="3"/>
  <c r="AE29"/>
  <c r="M25" i="18"/>
  <c r="W25"/>
  <c r="Z24"/>
  <c r="AC29" i="3"/>
  <c r="AG29"/>
  <c r="I25" i="18"/>
  <c r="X25"/>
  <c r="AB24"/>
  <c r="AD29" i="3"/>
  <c r="AI29"/>
  <c r="Q25" i="18"/>
  <c r="Y25"/>
  <c r="AD24"/>
  <c r="A37"/>
  <c r="AE36"/>
  <c r="AC36"/>
  <c r="AA36"/>
  <c r="U39" i="11"/>
  <c r="Y37" i="14"/>
  <c r="AA37"/>
  <c r="AC37"/>
  <c r="AE37"/>
  <c r="H38"/>
  <c r="AS26" i="11"/>
  <c r="AW25"/>
  <c r="AG27"/>
  <c r="AJ25"/>
  <c r="AN24"/>
  <c r="I26"/>
  <c r="P27" i="14"/>
  <c r="Q27"/>
  <c r="V27"/>
  <c r="AB26"/>
  <c r="R27"/>
  <c r="S27"/>
  <c r="W27"/>
  <c r="AD26"/>
  <c r="L27"/>
  <c r="M27"/>
  <c r="T27"/>
  <c r="X26"/>
  <c r="N27"/>
  <c r="O27"/>
  <c r="U27"/>
  <c r="Z26"/>
  <c r="S31" i="3"/>
  <c r="W30"/>
  <c r="V30"/>
  <c r="X30"/>
  <c r="AK25" i="11"/>
  <c r="AP24"/>
  <c r="Q26"/>
  <c r="AQ41"/>
  <c r="AO41"/>
  <c r="AM41"/>
  <c r="AZ41"/>
  <c r="AV41"/>
  <c r="A42"/>
  <c r="AX41"/>
  <c r="AI25"/>
  <c r="AL24"/>
  <c r="M26"/>
  <c r="E41"/>
  <c r="U46" i="3"/>
  <c r="K28" i="14"/>
  <c r="O33" i="3"/>
  <c r="Z35"/>
  <c r="T36"/>
  <c r="Y35"/>
  <c r="AA35"/>
  <c r="AR26" i="11"/>
  <c r="AU25"/>
  <c r="Y27"/>
  <c r="AC27"/>
  <c r="AT26"/>
  <c r="AY25"/>
  <c r="P40"/>
  <c r="Z40"/>
  <c r="L40"/>
  <c r="V40"/>
  <c r="H40"/>
  <c r="R40"/>
  <c r="T40"/>
  <c r="U40"/>
  <c r="AD40"/>
  <c r="X40"/>
  <c r="AF40"/>
  <c r="AB40"/>
  <c r="AJ39" i="3"/>
  <c r="AH39"/>
  <c r="L40"/>
  <c r="AF39"/>
  <c r="AB30"/>
  <c r="AE30"/>
  <c r="M26" i="18"/>
  <c r="W26"/>
  <c r="Z25"/>
  <c r="F31" i="11"/>
  <c r="F31" i="18"/>
  <c r="AD30" i="3"/>
  <c r="AI30"/>
  <c r="Q26" i="18"/>
  <c r="Y26"/>
  <c r="AD25"/>
  <c r="AC30" i="3"/>
  <c r="AG30"/>
  <c r="I26" i="18"/>
  <c r="X26"/>
  <c r="AB25"/>
  <c r="A38"/>
  <c r="AE37"/>
  <c r="AC37"/>
  <c r="AA37"/>
  <c r="L41" i="3"/>
  <c r="AF40"/>
  <c r="AH40"/>
  <c r="AJ40"/>
  <c r="AT27" i="11"/>
  <c r="AY26"/>
  <c r="AC28"/>
  <c r="Z36" i="3"/>
  <c r="T37"/>
  <c r="Y36"/>
  <c r="AA36"/>
  <c r="K29" i="14"/>
  <c r="O34" i="3"/>
  <c r="E42" i="11"/>
  <c r="U47" i="3"/>
  <c r="AI26" i="11"/>
  <c r="AL25"/>
  <c r="M27"/>
  <c r="S32" i="3"/>
  <c r="X31"/>
  <c r="V31"/>
  <c r="W31"/>
  <c r="AR27" i="11"/>
  <c r="AU26"/>
  <c r="Y28"/>
  <c r="R28" i="14"/>
  <c r="S28"/>
  <c r="W28"/>
  <c r="AD27"/>
  <c r="P28"/>
  <c r="Q28"/>
  <c r="V28"/>
  <c r="AB27"/>
  <c r="N28"/>
  <c r="O28"/>
  <c r="U28"/>
  <c r="Z27"/>
  <c r="L28"/>
  <c r="M28"/>
  <c r="T28"/>
  <c r="X27"/>
  <c r="H41" i="11"/>
  <c r="R41"/>
  <c r="L41"/>
  <c r="V41"/>
  <c r="P41"/>
  <c r="Z41"/>
  <c r="X41"/>
  <c r="AB41"/>
  <c r="AF41"/>
  <c r="T41"/>
  <c r="AD41"/>
  <c r="AQ42"/>
  <c r="AO42"/>
  <c r="AM42"/>
  <c r="AZ42"/>
  <c r="AV42"/>
  <c r="A43"/>
  <c r="AX42"/>
  <c r="Q27"/>
  <c r="AK26"/>
  <c r="AP25"/>
  <c r="AJ26"/>
  <c r="AN25"/>
  <c r="I27"/>
  <c r="AG28"/>
  <c r="AS27"/>
  <c r="AW26"/>
  <c r="AE38" i="14"/>
  <c r="AC38"/>
  <c r="AA38"/>
  <c r="H39"/>
  <c r="Y38"/>
  <c r="AB31" i="3"/>
  <c r="AE31"/>
  <c r="M27" i="18"/>
  <c r="W27"/>
  <c r="Z26"/>
  <c r="F32" i="11"/>
  <c r="F32" i="18"/>
  <c r="AC31" i="3"/>
  <c r="AG31"/>
  <c r="I27" i="18"/>
  <c r="X27"/>
  <c r="AB26"/>
  <c r="AD31" i="3"/>
  <c r="AI31"/>
  <c r="Q27" i="18"/>
  <c r="Y27"/>
  <c r="AD26"/>
  <c r="A39"/>
  <c r="AE38"/>
  <c r="AC38"/>
  <c r="AA38"/>
  <c r="U41" i="11"/>
  <c r="H40" i="14"/>
  <c r="Y39"/>
  <c r="AC39"/>
  <c r="AA39"/>
  <c r="AE39"/>
  <c r="AR28" i="11"/>
  <c r="AU27"/>
  <c r="Y29"/>
  <c r="AG29"/>
  <c r="AS28"/>
  <c r="AW27"/>
  <c r="AK27"/>
  <c r="AP26"/>
  <c r="Q28"/>
  <c r="AQ43"/>
  <c r="AO43"/>
  <c r="AM43"/>
  <c r="A44"/>
  <c r="AX43"/>
  <c r="AZ43"/>
  <c r="AV43"/>
  <c r="S33" i="3"/>
  <c r="W32"/>
  <c r="V32"/>
  <c r="X32"/>
  <c r="P42" i="11"/>
  <c r="Z42"/>
  <c r="L42"/>
  <c r="V42"/>
  <c r="H42"/>
  <c r="R42"/>
  <c r="AF42"/>
  <c r="X42"/>
  <c r="AB42"/>
  <c r="T42"/>
  <c r="AD42"/>
  <c r="P29" i="14"/>
  <c r="Q29"/>
  <c r="V29"/>
  <c r="AB28"/>
  <c r="R29"/>
  <c r="S29"/>
  <c r="W29"/>
  <c r="AD28"/>
  <c r="N29"/>
  <c r="O29"/>
  <c r="U29"/>
  <c r="Z28"/>
  <c r="L29"/>
  <c r="M29"/>
  <c r="T29"/>
  <c r="X28"/>
  <c r="Z37" i="3"/>
  <c r="AA37"/>
  <c r="Y37"/>
  <c r="T38"/>
  <c r="AT28" i="11"/>
  <c r="AY27"/>
  <c r="AC29"/>
  <c r="I28"/>
  <c r="AJ27"/>
  <c r="AN26"/>
  <c r="AI27"/>
  <c r="AL26"/>
  <c r="M28"/>
  <c r="E43"/>
  <c r="U48" i="3"/>
  <c r="K30" i="14"/>
  <c r="O35" i="3"/>
  <c r="AF41"/>
  <c r="L42"/>
  <c r="AH41"/>
  <c r="AJ41"/>
  <c r="F33" i="11"/>
  <c r="F33" i="18"/>
  <c r="AD32" i="3"/>
  <c r="AI32"/>
  <c r="Q28" i="18"/>
  <c r="Y28"/>
  <c r="AD27"/>
  <c r="AC32" i="3"/>
  <c r="AG32"/>
  <c r="I28" i="18"/>
  <c r="X28"/>
  <c r="AB27"/>
  <c r="AB32" i="3"/>
  <c r="AE32"/>
  <c r="M28" i="18"/>
  <c r="W28"/>
  <c r="Z27"/>
  <c r="A40"/>
  <c r="AE39"/>
  <c r="AC39"/>
  <c r="AA39"/>
  <c r="U42" i="11"/>
  <c r="AT29"/>
  <c r="AY28"/>
  <c r="AC30"/>
  <c r="Z38" i="3"/>
  <c r="T39"/>
  <c r="Y38"/>
  <c r="AA38"/>
  <c r="AG30" i="11"/>
  <c r="AS29"/>
  <c r="AW28"/>
  <c r="L43" i="3"/>
  <c r="AF42"/>
  <c r="AH42"/>
  <c r="AJ42"/>
  <c r="K31" i="14"/>
  <c r="O36" i="3"/>
  <c r="E44" i="11"/>
  <c r="U49" i="3"/>
  <c r="AI28" i="11"/>
  <c r="AL27"/>
  <c r="M29"/>
  <c r="R30" i="14"/>
  <c r="S30"/>
  <c r="W30"/>
  <c r="AD29"/>
  <c r="P30"/>
  <c r="Q30"/>
  <c r="V30"/>
  <c r="AB29"/>
  <c r="N30"/>
  <c r="O30"/>
  <c r="U30"/>
  <c r="Z29"/>
  <c r="L30"/>
  <c r="M30"/>
  <c r="T30"/>
  <c r="X29"/>
  <c r="H43" i="11"/>
  <c r="R43"/>
  <c r="T43"/>
  <c r="U43"/>
  <c r="L43"/>
  <c r="V43"/>
  <c r="P43"/>
  <c r="Z43"/>
  <c r="AD43"/>
  <c r="AF43"/>
  <c r="AB43"/>
  <c r="X43"/>
  <c r="AJ28"/>
  <c r="AN27"/>
  <c r="I29"/>
  <c r="S34" i="3"/>
  <c r="W33"/>
  <c r="X33"/>
  <c r="V33"/>
  <c r="AQ44" i="11"/>
  <c r="AO44"/>
  <c r="AM44"/>
  <c r="A45"/>
  <c r="AX44"/>
  <c r="AZ44"/>
  <c r="AV44"/>
  <c r="Q29"/>
  <c r="AK28"/>
  <c r="AP27"/>
  <c r="AR29"/>
  <c r="AU28"/>
  <c r="Y30"/>
  <c r="AC40" i="14"/>
  <c r="AE40"/>
  <c r="Y40"/>
  <c r="H41"/>
  <c r="AA40"/>
  <c r="AB33" i="3"/>
  <c r="AE33"/>
  <c r="M29" i="18"/>
  <c r="W29"/>
  <c r="Z28"/>
  <c r="AD33" i="3"/>
  <c r="AI33"/>
  <c r="Q29" i="18"/>
  <c r="Y29"/>
  <c r="AD28"/>
  <c r="AC33" i="3"/>
  <c r="AG33"/>
  <c r="I29" i="18"/>
  <c r="X29"/>
  <c r="AB28"/>
  <c r="F34" i="11"/>
  <c r="F34" i="18"/>
  <c r="A41"/>
  <c r="AE40"/>
  <c r="AC40"/>
  <c r="AA40"/>
  <c r="AK29" i="11"/>
  <c r="AP28"/>
  <c r="Q30"/>
  <c r="AQ45"/>
  <c r="AO45"/>
  <c r="AM45"/>
  <c r="AZ45"/>
  <c r="AV45"/>
  <c r="A46"/>
  <c r="AX45"/>
  <c r="I30"/>
  <c r="AJ29"/>
  <c r="AN28"/>
  <c r="P44"/>
  <c r="Z44"/>
  <c r="L44"/>
  <c r="V44"/>
  <c r="H44"/>
  <c r="R44"/>
  <c r="AB44"/>
  <c r="AF44"/>
  <c r="T44"/>
  <c r="AD44"/>
  <c r="X44"/>
  <c r="P31" i="14"/>
  <c r="Q31"/>
  <c r="V31"/>
  <c r="AB30"/>
  <c r="R31"/>
  <c r="S31"/>
  <c r="W31"/>
  <c r="AD30"/>
  <c r="L31"/>
  <c r="M31"/>
  <c r="T31"/>
  <c r="X30"/>
  <c r="N31"/>
  <c r="O31"/>
  <c r="U31"/>
  <c r="Z30"/>
  <c r="AF43" i="3"/>
  <c r="L44"/>
  <c r="AH43"/>
  <c r="AJ43"/>
  <c r="AG31" i="11"/>
  <c r="AS30"/>
  <c r="AW29"/>
  <c r="Z39" i="3"/>
  <c r="Y39"/>
  <c r="AA39"/>
  <c r="T40"/>
  <c r="AT30" i="11"/>
  <c r="AY29"/>
  <c r="AC31"/>
  <c r="Y41" i="14"/>
  <c r="AA41"/>
  <c r="AC41"/>
  <c r="AE41"/>
  <c r="H42"/>
  <c r="AR30" i="11"/>
  <c r="AU29"/>
  <c r="Y31"/>
  <c r="S35" i="3"/>
  <c r="V34"/>
  <c r="W34"/>
  <c r="X34"/>
  <c r="AI29" i="11"/>
  <c r="AL28"/>
  <c r="M30"/>
  <c r="E45"/>
  <c r="U50" i="3"/>
  <c r="K32" i="14"/>
  <c r="O37" i="3"/>
  <c r="AD34"/>
  <c r="AI34"/>
  <c r="Q30" i="18"/>
  <c r="Y30"/>
  <c r="AD29"/>
  <c r="AB34" i="3"/>
  <c r="AE34"/>
  <c r="M30" i="18"/>
  <c r="W30"/>
  <c r="Z29"/>
  <c r="F35" i="11"/>
  <c r="F35" i="18"/>
  <c r="AC34" i="3"/>
  <c r="AG34"/>
  <c r="I30" i="18"/>
  <c r="X30"/>
  <c r="AB29"/>
  <c r="A42"/>
  <c r="AE41"/>
  <c r="AC41"/>
  <c r="AA41"/>
  <c r="U44" i="11"/>
  <c r="R32" i="14"/>
  <c r="S32"/>
  <c r="W32"/>
  <c r="AD31"/>
  <c r="P32"/>
  <c r="Q32"/>
  <c r="V32"/>
  <c r="AB31"/>
  <c r="N32"/>
  <c r="O32"/>
  <c r="U32"/>
  <c r="Z31"/>
  <c r="L32"/>
  <c r="M32"/>
  <c r="T32"/>
  <c r="X31"/>
  <c r="L45" i="11"/>
  <c r="V45"/>
  <c r="P45"/>
  <c r="Z45"/>
  <c r="H45"/>
  <c r="R45"/>
  <c r="X45"/>
  <c r="T45"/>
  <c r="AD45"/>
  <c r="AF45"/>
  <c r="AB45"/>
  <c r="K33" i="14"/>
  <c r="O38" i="3"/>
  <c r="E46" i="11"/>
  <c r="U51" i="3"/>
  <c r="AI30" i="11"/>
  <c r="AL29"/>
  <c r="M31"/>
  <c r="AR31"/>
  <c r="AU30"/>
  <c r="Y32"/>
  <c r="AE42" i="14"/>
  <c r="AA42"/>
  <c r="H43"/>
  <c r="AC42"/>
  <c r="Y42"/>
  <c r="AH44" i="3"/>
  <c r="AJ44"/>
  <c r="L45"/>
  <c r="AF44"/>
  <c r="AJ30" i="11"/>
  <c r="AN29"/>
  <c r="I31"/>
  <c r="AQ46"/>
  <c r="AO46"/>
  <c r="AM46"/>
  <c r="A47"/>
  <c r="AX46"/>
  <c r="AV46"/>
  <c r="AZ46"/>
  <c r="Q31"/>
  <c r="AK30"/>
  <c r="AP29"/>
  <c r="S36" i="3"/>
  <c r="V35"/>
  <c r="X35"/>
  <c r="W35"/>
  <c r="AT31" i="11"/>
  <c r="AY30"/>
  <c r="AC32"/>
  <c r="Z40" i="3"/>
  <c r="T41"/>
  <c r="AA40"/>
  <c r="Y40"/>
  <c r="AG32" i="11"/>
  <c r="AS31"/>
  <c r="AW30"/>
  <c r="F36"/>
  <c r="F36" i="18"/>
  <c r="AD35" i="3"/>
  <c r="AI35"/>
  <c r="Q31" i="18"/>
  <c r="Y31"/>
  <c r="AD30"/>
  <c r="AC35" i="3"/>
  <c r="AG35"/>
  <c r="I31" i="18"/>
  <c r="X31"/>
  <c r="AB30"/>
  <c r="AB35" i="3"/>
  <c r="AE35"/>
  <c r="M31" i="18"/>
  <c r="W31"/>
  <c r="Z30"/>
  <c r="A43"/>
  <c r="AE42"/>
  <c r="AC42"/>
  <c r="AA42"/>
  <c r="U45" i="11"/>
  <c r="S37" i="3"/>
  <c r="V36"/>
  <c r="X36"/>
  <c r="W36"/>
  <c r="AK31" i="11"/>
  <c r="AP30"/>
  <c r="Q32"/>
  <c r="AQ47"/>
  <c r="AO47"/>
  <c r="AM47"/>
  <c r="AZ47"/>
  <c r="AV47"/>
  <c r="AX47"/>
  <c r="A48"/>
  <c r="I32"/>
  <c r="AJ31"/>
  <c r="AN30"/>
  <c r="H44" i="14"/>
  <c r="AA43"/>
  <c r="AE43"/>
  <c r="Y43"/>
  <c r="AC43"/>
  <c r="P46" i="11"/>
  <c r="Z46"/>
  <c r="H46"/>
  <c r="R46"/>
  <c r="L46"/>
  <c r="V46"/>
  <c r="AB46"/>
  <c r="X46"/>
  <c r="T46"/>
  <c r="AD46"/>
  <c r="AF46"/>
  <c r="P33" i="14"/>
  <c r="Q33"/>
  <c r="V33"/>
  <c r="AB32"/>
  <c r="R33"/>
  <c r="S33"/>
  <c r="W33"/>
  <c r="AD32"/>
  <c r="N33"/>
  <c r="O33"/>
  <c r="U33"/>
  <c r="Z32"/>
  <c r="L33"/>
  <c r="M33"/>
  <c r="T33"/>
  <c r="X32"/>
  <c r="AS32" i="11"/>
  <c r="AW31"/>
  <c r="AG33"/>
  <c r="Z41" i="3"/>
  <c r="AA41"/>
  <c r="Y41"/>
  <c r="T42"/>
  <c r="AT32" i="11"/>
  <c r="AY31"/>
  <c r="AC33"/>
  <c r="L46" i="3"/>
  <c r="AF45"/>
  <c r="AJ45"/>
  <c r="AH45"/>
  <c r="AR32" i="11"/>
  <c r="AU31"/>
  <c r="Y33"/>
  <c r="AI31"/>
  <c r="AL30"/>
  <c r="M32"/>
  <c r="E47"/>
  <c r="U52" i="3"/>
  <c r="K34" i="14"/>
  <c r="O39" i="3"/>
  <c r="F37" i="11"/>
  <c r="F37" i="18"/>
  <c r="AC36" i="3"/>
  <c r="AG36"/>
  <c r="I32" i="18"/>
  <c r="X32"/>
  <c r="AB31"/>
  <c r="AB36" i="3"/>
  <c r="AE36"/>
  <c r="M32" i="18"/>
  <c r="W32"/>
  <c r="Z31"/>
  <c r="AD36" i="3"/>
  <c r="AI36"/>
  <c r="Q32" i="18"/>
  <c r="Y32"/>
  <c r="AD31"/>
  <c r="A44"/>
  <c r="AE43"/>
  <c r="AC43"/>
  <c r="AA43"/>
  <c r="U46" i="11"/>
  <c r="AC44" i="14"/>
  <c r="AE44"/>
  <c r="Y44"/>
  <c r="H45"/>
  <c r="AA44"/>
  <c r="I33" i="11"/>
  <c r="AJ32"/>
  <c r="AN31"/>
  <c r="Q33"/>
  <c r="AK32"/>
  <c r="AP31"/>
  <c r="K35" i="14"/>
  <c r="O40" i="3"/>
  <c r="E48" i="11"/>
  <c r="U53" i="3"/>
  <c r="AI32" i="11"/>
  <c r="AL31"/>
  <c r="M33"/>
  <c r="AR33"/>
  <c r="AU32"/>
  <c r="Y34"/>
  <c r="AT33"/>
  <c r="AY32"/>
  <c r="AC34"/>
  <c r="T43" i="3"/>
  <c r="Z42"/>
  <c r="AA42"/>
  <c r="Y42"/>
  <c r="R34" i="14"/>
  <c r="S34"/>
  <c r="W34"/>
  <c r="AD33"/>
  <c r="P34"/>
  <c r="Q34"/>
  <c r="V34"/>
  <c r="AB33"/>
  <c r="N34"/>
  <c r="O34"/>
  <c r="U34"/>
  <c r="Z33"/>
  <c r="L34"/>
  <c r="M34"/>
  <c r="T34"/>
  <c r="X33"/>
  <c r="L47" i="11"/>
  <c r="V47"/>
  <c r="P47"/>
  <c r="Z47"/>
  <c r="H47"/>
  <c r="R47"/>
  <c r="X47"/>
  <c r="T47"/>
  <c r="AD47"/>
  <c r="AF47"/>
  <c r="AB47"/>
  <c r="AH46" i="3"/>
  <c r="AJ46"/>
  <c r="L47"/>
  <c r="AF46"/>
  <c r="AS33" i="11"/>
  <c r="AW32"/>
  <c r="AG34"/>
  <c r="AQ48"/>
  <c r="AO48"/>
  <c r="AM48"/>
  <c r="AZ48"/>
  <c r="AV48"/>
  <c r="AX48"/>
  <c r="A49"/>
  <c r="S38" i="3"/>
  <c r="W37"/>
  <c r="X37"/>
  <c r="V37"/>
  <c r="AB37"/>
  <c r="AE37"/>
  <c r="M33" i="18"/>
  <c r="W33"/>
  <c r="Z32"/>
  <c r="AD37" i="3"/>
  <c r="AI37"/>
  <c r="Q33" i="18"/>
  <c r="Y33"/>
  <c r="AD32"/>
  <c r="AC37" i="3"/>
  <c r="AG37"/>
  <c r="I33" i="18"/>
  <c r="X33"/>
  <c r="AB32"/>
  <c r="F38" i="11"/>
  <c r="F38" i="18"/>
  <c r="A45"/>
  <c r="AE44"/>
  <c r="AC44"/>
  <c r="AA44"/>
  <c r="U47" i="11"/>
  <c r="AQ49"/>
  <c r="AO49"/>
  <c r="AM49"/>
  <c r="AZ49"/>
  <c r="AV49"/>
  <c r="A50"/>
  <c r="AX49"/>
  <c r="AJ47" i="3"/>
  <c r="AH47"/>
  <c r="L48"/>
  <c r="AF47"/>
  <c r="Z43"/>
  <c r="T44"/>
  <c r="Y43"/>
  <c r="AA43"/>
  <c r="P48" i="11"/>
  <c r="Z48"/>
  <c r="H48"/>
  <c r="R48"/>
  <c r="L48"/>
  <c r="V48"/>
  <c r="T48"/>
  <c r="AD48"/>
  <c r="X48"/>
  <c r="AF48"/>
  <c r="AB48"/>
  <c r="P35" i="14"/>
  <c r="Q35"/>
  <c r="V35"/>
  <c r="AB34"/>
  <c r="R35"/>
  <c r="S35"/>
  <c r="W35"/>
  <c r="AD34"/>
  <c r="L35"/>
  <c r="M35"/>
  <c r="T35"/>
  <c r="X34"/>
  <c r="N35"/>
  <c r="O35"/>
  <c r="U35"/>
  <c r="Z34"/>
  <c r="AK33" i="11"/>
  <c r="AP32"/>
  <c r="Q34"/>
  <c r="AJ33"/>
  <c r="AN32"/>
  <c r="I34"/>
  <c r="Y45" i="14"/>
  <c r="AA45"/>
  <c r="AC45"/>
  <c r="AE45"/>
  <c r="H46"/>
  <c r="S39" i="3"/>
  <c r="W38"/>
  <c r="X38"/>
  <c r="V38"/>
  <c r="AS34" i="11"/>
  <c r="AW33"/>
  <c r="AG35"/>
  <c r="AT34"/>
  <c r="AY33"/>
  <c r="AC35"/>
  <c r="Y35"/>
  <c r="AR34"/>
  <c r="AU33"/>
  <c r="AI33"/>
  <c r="AL32"/>
  <c r="M34"/>
  <c r="E49"/>
  <c r="U54" i="3"/>
  <c r="E50" i="11"/>
  <c r="K36" i="14"/>
  <c r="O41" i="3"/>
  <c r="AD38"/>
  <c r="AI38"/>
  <c r="Q34" i="18"/>
  <c r="Y34"/>
  <c r="AD33"/>
  <c r="F39" i="11"/>
  <c r="F39" i="18"/>
  <c r="AB38" i="3"/>
  <c r="AE38"/>
  <c r="M34" i="18"/>
  <c r="W34"/>
  <c r="Z33"/>
  <c r="AC38" i="3"/>
  <c r="AG38"/>
  <c r="I34" i="18"/>
  <c r="X34"/>
  <c r="AB33"/>
  <c r="A46"/>
  <c r="AE45"/>
  <c r="AC45"/>
  <c r="AA45"/>
  <c r="U48" i="11"/>
  <c r="AE46" i="14"/>
  <c r="AC46"/>
  <c r="AA46"/>
  <c r="H47"/>
  <c r="Y46"/>
  <c r="L49" i="3"/>
  <c r="AF48"/>
  <c r="AH48"/>
  <c r="AJ48"/>
  <c r="AQ50" i="11"/>
  <c r="AO50"/>
  <c r="AJ34"/>
  <c r="AN33"/>
  <c r="I35"/>
  <c r="AJ35"/>
  <c r="AN34"/>
  <c r="I36"/>
  <c r="AJ36"/>
  <c r="AN35"/>
  <c r="I37"/>
  <c r="AJ37"/>
  <c r="AN36"/>
  <c r="I38"/>
  <c r="AJ38"/>
  <c r="AN37"/>
  <c r="I39"/>
  <c r="AJ39"/>
  <c r="AN38"/>
  <c r="Z44" i="3"/>
  <c r="F40" i="11"/>
  <c r="I40"/>
  <c r="AJ40"/>
  <c r="AN39"/>
  <c r="T45" i="3"/>
  <c r="Z45"/>
  <c r="F41" i="11"/>
  <c r="I41"/>
  <c r="AJ41"/>
  <c r="AN40"/>
  <c r="T46" i="3"/>
  <c r="Z46"/>
  <c r="F42" i="11"/>
  <c r="I42"/>
  <c r="AJ42"/>
  <c r="AN41"/>
  <c r="T47" i="3"/>
  <c r="Z47"/>
  <c r="F43" i="11"/>
  <c r="I43"/>
  <c r="AJ43"/>
  <c r="AN42"/>
  <c r="T48" i="3"/>
  <c r="Z48"/>
  <c r="F44" i="11"/>
  <c r="I44"/>
  <c r="AJ44"/>
  <c r="AN43"/>
  <c r="T49" i="3"/>
  <c r="Z49"/>
  <c r="F45" i="11"/>
  <c r="I45"/>
  <c r="AJ45"/>
  <c r="AN44"/>
  <c r="T50" i="3"/>
  <c r="Z50"/>
  <c r="F46" i="11"/>
  <c r="I46"/>
  <c r="AJ46"/>
  <c r="AN45"/>
  <c r="T51" i="3"/>
  <c r="Z51"/>
  <c r="F47" i="11"/>
  <c r="I47"/>
  <c r="AJ47"/>
  <c r="AN46"/>
  <c r="T52" i="3"/>
  <c r="Z52"/>
  <c r="F48" i="11"/>
  <c r="I48"/>
  <c r="AJ48"/>
  <c r="AN47"/>
  <c r="T53" i="3"/>
  <c r="Z53"/>
  <c r="F49" i="11"/>
  <c r="H49"/>
  <c r="I49"/>
  <c r="AJ49"/>
  <c r="AN48"/>
  <c r="T54" i="3"/>
  <c r="Z54"/>
  <c r="F50" i="11"/>
  <c r="H50"/>
  <c r="I50"/>
  <c r="AJ50"/>
  <c r="AN49"/>
  <c r="AO1"/>
  <c r="AM50"/>
  <c r="AZ50"/>
  <c r="AV50"/>
  <c r="AX50"/>
  <c r="K37" i="14"/>
  <c r="O42" i="3"/>
  <c r="P50" i="11"/>
  <c r="Z50"/>
  <c r="R50"/>
  <c r="L50"/>
  <c r="V50"/>
  <c r="AB50"/>
  <c r="X50"/>
  <c r="AF50"/>
  <c r="T50"/>
  <c r="AD50"/>
  <c r="AI34"/>
  <c r="AL33"/>
  <c r="M35"/>
  <c r="AT35"/>
  <c r="AY34"/>
  <c r="AC36"/>
  <c r="AS35"/>
  <c r="AW34"/>
  <c r="AG36"/>
  <c r="R36" i="14"/>
  <c r="S36"/>
  <c r="W36"/>
  <c r="AD35"/>
  <c r="P36"/>
  <c r="Q36"/>
  <c r="V36"/>
  <c r="AB35"/>
  <c r="N36"/>
  <c r="O36"/>
  <c r="U36"/>
  <c r="Z35"/>
  <c r="L36"/>
  <c r="M36"/>
  <c r="T36"/>
  <c r="X35"/>
  <c r="L49" i="11"/>
  <c r="V49"/>
  <c r="P49"/>
  <c r="Z49"/>
  <c r="R49"/>
  <c r="T49"/>
  <c r="U49"/>
  <c r="U50"/>
  <c r="AB49"/>
  <c r="X49"/>
  <c r="AD49"/>
  <c r="AF49"/>
  <c r="AR35"/>
  <c r="AU34"/>
  <c r="Y36"/>
  <c r="S40" i="3"/>
  <c r="X39"/>
  <c r="V39"/>
  <c r="W39"/>
  <c r="Q35" i="11"/>
  <c r="AK34"/>
  <c r="AP33"/>
  <c r="Y44" i="3"/>
  <c r="AA44"/>
  <c r="F40" i="18"/>
  <c r="AB39" i="3"/>
  <c r="AE39"/>
  <c r="M35" i="18"/>
  <c r="W35"/>
  <c r="Z34"/>
  <c r="AC39" i="3"/>
  <c r="AG39"/>
  <c r="I35" i="18"/>
  <c r="X35"/>
  <c r="AB34"/>
  <c r="AD39" i="3"/>
  <c r="AI39"/>
  <c r="Q35" i="18"/>
  <c r="Y35"/>
  <c r="AD34"/>
  <c r="A47"/>
  <c r="AE46"/>
  <c r="AC46"/>
  <c r="AA46"/>
  <c r="AA45" i="3"/>
  <c r="Y45"/>
  <c r="AK35" i="11"/>
  <c r="AP34"/>
  <c r="Q36"/>
  <c r="S41" i="3"/>
  <c r="X40"/>
  <c r="V40"/>
  <c r="W40"/>
  <c r="AS36" i="11"/>
  <c r="AW35"/>
  <c r="AG37"/>
  <c r="AT36"/>
  <c r="AY35"/>
  <c r="AC37"/>
  <c r="AI35"/>
  <c r="AL34"/>
  <c r="M36"/>
  <c r="P37" i="14"/>
  <c r="Q37"/>
  <c r="V37"/>
  <c r="AB36"/>
  <c r="R37"/>
  <c r="S37"/>
  <c r="W37"/>
  <c r="AD36"/>
  <c r="N37"/>
  <c r="O37"/>
  <c r="U37"/>
  <c r="Z36"/>
  <c r="L37"/>
  <c r="M37"/>
  <c r="T37"/>
  <c r="X36"/>
  <c r="L50" i="3"/>
  <c r="AF49"/>
  <c r="AJ49"/>
  <c r="AH49"/>
  <c r="H48" i="14"/>
  <c r="Y47"/>
  <c r="AC47"/>
  <c r="AA47"/>
  <c r="AE47"/>
  <c r="AR36" i="11"/>
  <c r="AU35"/>
  <c r="Y37"/>
  <c r="K38" i="14"/>
  <c r="O43" i="3"/>
  <c r="AB40"/>
  <c r="AE40"/>
  <c r="M36" i="18"/>
  <c r="W36"/>
  <c r="Z35"/>
  <c r="F41"/>
  <c r="AC40" i="3"/>
  <c r="AG40"/>
  <c r="I36" i="18"/>
  <c r="X36"/>
  <c r="AB35"/>
  <c r="AD40" i="3"/>
  <c r="AI40"/>
  <c r="Q36" i="18"/>
  <c r="Y36"/>
  <c r="AD35"/>
  <c r="A48"/>
  <c r="AE47"/>
  <c r="AC47"/>
  <c r="AA47"/>
  <c r="AI36" i="11"/>
  <c r="AL35"/>
  <c r="M37"/>
  <c r="Q37"/>
  <c r="AK36"/>
  <c r="AP35"/>
  <c r="K39" i="14"/>
  <c r="O44" i="3"/>
  <c r="AR37" i="11"/>
  <c r="AU36"/>
  <c r="Y38"/>
  <c r="AT37"/>
  <c r="AY36"/>
  <c r="AC38"/>
  <c r="AS37"/>
  <c r="AW36"/>
  <c r="AG38"/>
  <c r="R38" i="14"/>
  <c r="S38"/>
  <c r="W38"/>
  <c r="AD37"/>
  <c r="P38"/>
  <c r="Q38"/>
  <c r="V38"/>
  <c r="AB37"/>
  <c r="N38"/>
  <c r="O38"/>
  <c r="U38"/>
  <c r="Z37"/>
  <c r="L38"/>
  <c r="M38"/>
  <c r="T38"/>
  <c r="X37"/>
  <c r="AC48"/>
  <c r="AE48"/>
  <c r="Y48"/>
  <c r="H49"/>
  <c r="AA48"/>
  <c r="L51" i="3"/>
  <c r="AF50"/>
  <c r="AH50"/>
  <c r="AJ50"/>
  <c r="S42"/>
  <c r="W41"/>
  <c r="X41"/>
  <c r="V41"/>
  <c r="Y46"/>
  <c r="AA46"/>
  <c r="AB41"/>
  <c r="AE41"/>
  <c r="M37" i="18"/>
  <c r="W37"/>
  <c r="Z36"/>
  <c r="AC41" i="3"/>
  <c r="AG41"/>
  <c r="I37" i="18"/>
  <c r="X37"/>
  <c r="AB36"/>
  <c r="F42"/>
  <c r="AD41" i="3"/>
  <c r="AI41"/>
  <c r="Q37" i="18"/>
  <c r="Y37"/>
  <c r="AD36"/>
  <c r="A49"/>
  <c r="AE48"/>
  <c r="AC48"/>
  <c r="AA48"/>
  <c r="P39" i="14"/>
  <c r="Q39"/>
  <c r="V39"/>
  <c r="AB38"/>
  <c r="R39"/>
  <c r="S39"/>
  <c r="W39"/>
  <c r="AD38"/>
  <c r="L39"/>
  <c r="M39"/>
  <c r="T39"/>
  <c r="X38"/>
  <c r="N39"/>
  <c r="O39"/>
  <c r="U39"/>
  <c r="Z38"/>
  <c r="AK37" i="11"/>
  <c r="AP36"/>
  <c r="Q38"/>
  <c r="AA47" i="3"/>
  <c r="Y47"/>
  <c r="S43"/>
  <c r="W42"/>
  <c r="V42"/>
  <c r="X42"/>
  <c r="AJ51"/>
  <c r="AH51"/>
  <c r="L52"/>
  <c r="AF51"/>
  <c r="Y49" i="14"/>
  <c r="AA49"/>
  <c r="AC49"/>
  <c r="AE49"/>
  <c r="H50"/>
  <c r="AS38" i="11"/>
  <c r="AW37"/>
  <c r="AG39"/>
  <c r="AT38"/>
  <c r="AY37"/>
  <c r="AC39"/>
  <c r="AR38"/>
  <c r="AU37"/>
  <c r="Y39"/>
  <c r="K40" i="14"/>
  <c r="O45" i="3"/>
  <c r="AI37" i="11"/>
  <c r="AL36"/>
  <c r="M38"/>
  <c r="AB42" i="3"/>
  <c r="AE42"/>
  <c r="M38" i="18"/>
  <c r="W38"/>
  <c r="Z37"/>
  <c r="F43"/>
  <c r="AD42" i="3"/>
  <c r="AI42"/>
  <c r="Q38" i="18"/>
  <c r="Y38"/>
  <c r="AD37"/>
  <c r="AC42" i="3"/>
  <c r="AG42"/>
  <c r="I38" i="18"/>
  <c r="X38"/>
  <c r="AB37"/>
  <c r="A50"/>
  <c r="AE49"/>
  <c r="AC49"/>
  <c r="AA49"/>
  <c r="R40" i="14"/>
  <c r="S40"/>
  <c r="W40"/>
  <c r="AD39"/>
  <c r="P40"/>
  <c r="Q40"/>
  <c r="V40"/>
  <c r="AB39"/>
  <c r="N40"/>
  <c r="O40"/>
  <c r="U40"/>
  <c r="Z39"/>
  <c r="L40"/>
  <c r="M40"/>
  <c r="T40"/>
  <c r="X39"/>
  <c r="AI38" i="11"/>
  <c r="AL37"/>
  <c r="M39"/>
  <c r="K41" i="14"/>
  <c r="O46" i="3"/>
  <c r="AR39" i="11"/>
  <c r="AU38"/>
  <c r="Y40"/>
  <c r="AT39"/>
  <c r="AY38"/>
  <c r="AC40"/>
  <c r="AG40"/>
  <c r="AS39"/>
  <c r="AW38"/>
  <c r="AE50" i="14"/>
  <c r="AA50"/>
  <c r="AC50"/>
  <c r="Y50"/>
  <c r="L53" i="3"/>
  <c r="AF52"/>
  <c r="AH52"/>
  <c r="AJ52"/>
  <c r="S44"/>
  <c r="V43"/>
  <c r="W43"/>
  <c r="X43"/>
  <c r="AA48"/>
  <c r="Y48"/>
  <c r="Q39" i="11"/>
  <c r="AK38"/>
  <c r="AP37"/>
  <c r="F44" i="18"/>
  <c r="AC43" i="3"/>
  <c r="AG43"/>
  <c r="I39" i="18"/>
  <c r="X39"/>
  <c r="AB38"/>
  <c r="AD43" i="3"/>
  <c r="AI43"/>
  <c r="Q39" i="18"/>
  <c r="Y39"/>
  <c r="AD38"/>
  <c r="AB43" i="3"/>
  <c r="AE43"/>
  <c r="M39" i="18"/>
  <c r="W39"/>
  <c r="Z38"/>
  <c r="AA50"/>
  <c r="AE50"/>
  <c r="AC50"/>
  <c r="W44" i="3"/>
  <c r="I40" i="18"/>
  <c r="X40"/>
  <c r="AB39"/>
  <c r="S45" i="3"/>
  <c r="W45"/>
  <c r="I41" i="18"/>
  <c r="X41"/>
  <c r="AB40"/>
  <c r="S46" i="3"/>
  <c r="W46"/>
  <c r="I42" i="18"/>
  <c r="X42"/>
  <c r="AB41"/>
  <c r="S47" i="3"/>
  <c r="W47"/>
  <c r="I43" i="18"/>
  <c r="X43"/>
  <c r="AB42"/>
  <c r="S48" i="3"/>
  <c r="W48"/>
  <c r="I44" i="18"/>
  <c r="X44"/>
  <c r="AB43"/>
  <c r="F45"/>
  <c r="S49" i="3"/>
  <c r="W49"/>
  <c r="I45" i="18"/>
  <c r="X45"/>
  <c r="AB44"/>
  <c r="F46"/>
  <c r="S50" i="3"/>
  <c r="W50"/>
  <c r="I46" i="18"/>
  <c r="X46"/>
  <c r="AB45"/>
  <c r="F47"/>
  <c r="S51" i="3"/>
  <c r="W51"/>
  <c r="I47" i="18"/>
  <c r="X47"/>
  <c r="AB46"/>
  <c r="F48"/>
  <c r="S52" i="3"/>
  <c r="W52"/>
  <c r="I48" i="18"/>
  <c r="X48"/>
  <c r="AB47"/>
  <c r="F49"/>
  <c r="S53" i="3"/>
  <c r="W53"/>
  <c r="I49" i="18"/>
  <c r="X49"/>
  <c r="AB48"/>
  <c r="F50"/>
  <c r="S54" i="3"/>
  <c r="W54"/>
  <c r="I50" i="18"/>
  <c r="X50"/>
  <c r="AB49"/>
  <c r="AC1"/>
  <c r="V44" i="3"/>
  <c r="X44"/>
  <c r="AF53"/>
  <c r="L54"/>
  <c r="AJ53"/>
  <c r="AH53"/>
  <c r="AG41" i="11"/>
  <c r="AS40"/>
  <c r="AW39"/>
  <c r="P41" i="14"/>
  <c r="Q41"/>
  <c r="V41"/>
  <c r="AB40"/>
  <c r="R41"/>
  <c r="S41"/>
  <c r="W41"/>
  <c r="AD40"/>
  <c r="N41"/>
  <c r="O41"/>
  <c r="U41"/>
  <c r="Z40"/>
  <c r="L41"/>
  <c r="M41"/>
  <c r="T41"/>
  <c r="X40"/>
  <c r="AK39" i="11"/>
  <c r="AP38"/>
  <c r="Q40"/>
  <c r="AA49" i="3"/>
  <c r="Y49"/>
  <c r="AT40" i="11"/>
  <c r="AY39"/>
  <c r="AC41"/>
  <c r="Y41"/>
  <c r="AR40"/>
  <c r="AU39"/>
  <c r="K42" i="14"/>
  <c r="O47" i="3"/>
  <c r="AI39" i="11"/>
  <c r="AL38"/>
  <c r="M40"/>
  <c r="AD44" i="3"/>
  <c r="AI44"/>
  <c r="Q40" i="18"/>
  <c r="Y40"/>
  <c r="AD39"/>
  <c r="AB44" i="3"/>
  <c r="AE44"/>
  <c r="M40" i="18"/>
  <c r="W40"/>
  <c r="Z39"/>
  <c r="AC44" i="3"/>
  <c r="AG44"/>
  <c r="V45"/>
  <c r="M41" i="18"/>
  <c r="W41"/>
  <c r="Z40"/>
  <c r="V46" i="3"/>
  <c r="M42" i="18"/>
  <c r="W42"/>
  <c r="Z41"/>
  <c r="V47" i="3"/>
  <c r="M43" i="18"/>
  <c r="W43"/>
  <c r="Z42"/>
  <c r="V48" i="3"/>
  <c r="M44" i="18"/>
  <c r="W44"/>
  <c r="Z43"/>
  <c r="V49" i="3"/>
  <c r="M45" i="18"/>
  <c r="W45"/>
  <c r="Z44"/>
  <c r="V50" i="3"/>
  <c r="M46" i="18"/>
  <c r="W46"/>
  <c r="Z45"/>
  <c r="V51" i="3"/>
  <c r="M47" i="18"/>
  <c r="W47"/>
  <c r="Z46"/>
  <c r="V52" i="3"/>
  <c r="M48" i="18"/>
  <c r="W48"/>
  <c r="Z47"/>
  <c r="V53" i="3"/>
  <c r="M49" i="18"/>
  <c r="W49"/>
  <c r="Z48"/>
  <c r="V54" i="3"/>
  <c r="M50" i="18"/>
  <c r="W50"/>
  <c r="Z49"/>
  <c r="AA1"/>
  <c r="R42" i="14"/>
  <c r="S42"/>
  <c r="W42"/>
  <c r="AD41"/>
  <c r="P42"/>
  <c r="Q42"/>
  <c r="V42"/>
  <c r="AB41"/>
  <c r="N42"/>
  <c r="O42"/>
  <c r="U42"/>
  <c r="Z41"/>
  <c r="L42"/>
  <c r="M42"/>
  <c r="T42"/>
  <c r="X41"/>
  <c r="AR41" i="11"/>
  <c r="AU40"/>
  <c r="Y42"/>
  <c r="Q41"/>
  <c r="AK40"/>
  <c r="AP39"/>
  <c r="AS41"/>
  <c r="AW40"/>
  <c r="AG42"/>
  <c r="X45" i="3"/>
  <c r="AI40" i="11"/>
  <c r="AL39"/>
  <c r="M41"/>
  <c r="K43" i="14"/>
  <c r="O48" i="3"/>
  <c r="AT41" i="11"/>
  <c r="AY40"/>
  <c r="AC42"/>
  <c r="AA50" i="3"/>
  <c r="Y50"/>
  <c r="AH54"/>
  <c r="AC45"/>
  <c r="AG45"/>
  <c r="AC46"/>
  <c r="AG46"/>
  <c r="AC47"/>
  <c r="AG47"/>
  <c r="AC48"/>
  <c r="AG48"/>
  <c r="AC49"/>
  <c r="AG49"/>
  <c r="AC50"/>
  <c r="AG50"/>
  <c r="AC51"/>
  <c r="AG51"/>
  <c r="AC52"/>
  <c r="AG52"/>
  <c r="AC53"/>
  <c r="AG53"/>
  <c r="AH1"/>
  <c r="AJ54"/>
  <c r="AD45"/>
  <c r="AI45"/>
  <c r="X46"/>
  <c r="AD46"/>
  <c r="AI46"/>
  <c r="X47"/>
  <c r="AD47"/>
  <c r="AI47"/>
  <c r="X48"/>
  <c r="AD48"/>
  <c r="AI48"/>
  <c r="X49"/>
  <c r="AD49"/>
  <c r="AI49"/>
  <c r="X50"/>
  <c r="AD50"/>
  <c r="AI50"/>
  <c r="X51"/>
  <c r="AD51"/>
  <c r="AI51"/>
  <c r="X52"/>
  <c r="AD52"/>
  <c r="AI52"/>
  <c r="X53"/>
  <c r="AD53"/>
  <c r="AI53"/>
  <c r="AJ1"/>
  <c r="AF54"/>
  <c r="AB45"/>
  <c r="AE45"/>
  <c r="AB46"/>
  <c r="AE46"/>
  <c r="AB47"/>
  <c r="AE47"/>
  <c r="AB48"/>
  <c r="AE48"/>
  <c r="AB49"/>
  <c r="AE49"/>
  <c r="AB50"/>
  <c r="AE50"/>
  <c r="AB51"/>
  <c r="AE51"/>
  <c r="AB52"/>
  <c r="AE52"/>
  <c r="AB53"/>
  <c r="AE53"/>
  <c r="AF1"/>
  <c r="Q41" i="18"/>
  <c r="Y41"/>
  <c r="AD40"/>
  <c r="P43" i="14"/>
  <c r="Q43"/>
  <c r="V43"/>
  <c r="AB42"/>
  <c r="R43"/>
  <c r="S43"/>
  <c r="W43"/>
  <c r="AD42"/>
  <c r="L43"/>
  <c r="M43"/>
  <c r="T43"/>
  <c r="X42"/>
  <c r="N43"/>
  <c r="O43"/>
  <c r="U43"/>
  <c r="Z42"/>
  <c r="AK41" i="11"/>
  <c r="AP40"/>
  <c r="Q42"/>
  <c r="Y51" i="3"/>
  <c r="AA51"/>
  <c r="AT42" i="11"/>
  <c r="AY41"/>
  <c r="AC43"/>
  <c r="K44" i="14"/>
  <c r="O49" i="3"/>
  <c r="AI41" i="11"/>
  <c r="AL40"/>
  <c r="M42"/>
  <c r="AS42"/>
  <c r="AW41"/>
  <c r="AG43"/>
  <c r="AR42"/>
  <c r="AU41"/>
  <c r="Y43"/>
  <c r="Q42" i="18"/>
  <c r="Y42"/>
  <c r="AD41"/>
  <c r="R44" i="14"/>
  <c r="S44"/>
  <c r="W44"/>
  <c r="AD43"/>
  <c r="P44"/>
  <c r="Q44"/>
  <c r="V44"/>
  <c r="AB43"/>
  <c r="N44"/>
  <c r="O44"/>
  <c r="U44"/>
  <c r="Z43"/>
  <c r="L44"/>
  <c r="M44"/>
  <c r="T44"/>
  <c r="X43"/>
  <c r="AR43" i="11"/>
  <c r="AU42"/>
  <c r="Y44"/>
  <c r="AS43"/>
  <c r="AW42"/>
  <c r="AG44"/>
  <c r="AI42"/>
  <c r="AL41"/>
  <c r="M43"/>
  <c r="K45" i="14"/>
  <c r="O50" i="3"/>
  <c r="AT43" i="11"/>
  <c r="AY42"/>
  <c r="AC44"/>
  <c r="Y52" i="3"/>
  <c r="AA52"/>
  <c r="Q43" i="11"/>
  <c r="AK42"/>
  <c r="AP41"/>
  <c r="Q43" i="18"/>
  <c r="Y43"/>
  <c r="AD42"/>
  <c r="P45" i="14"/>
  <c r="Q45"/>
  <c r="V45"/>
  <c r="AB44"/>
  <c r="R45"/>
  <c r="S45"/>
  <c r="W45"/>
  <c r="AD44"/>
  <c r="N45"/>
  <c r="O45"/>
  <c r="U45"/>
  <c r="Z44"/>
  <c r="L45"/>
  <c r="M45"/>
  <c r="T45"/>
  <c r="X44"/>
  <c r="AK43" i="11"/>
  <c r="AP42"/>
  <c r="Q44"/>
  <c r="Y53" i="3"/>
  <c r="AA53"/>
  <c r="AC45" i="11"/>
  <c r="AT44"/>
  <c r="AY43"/>
  <c r="K46" i="14"/>
  <c r="O51" i="3"/>
  <c r="AI43" i="11"/>
  <c r="AL42"/>
  <c r="M44"/>
  <c r="AG45"/>
  <c r="AS44"/>
  <c r="AW43"/>
  <c r="AR44"/>
  <c r="AU43"/>
  <c r="Y45"/>
  <c r="Q44" i="18"/>
  <c r="Y44"/>
  <c r="AD43"/>
  <c r="AR45" i="11"/>
  <c r="AU44"/>
  <c r="Y46"/>
  <c r="AI44"/>
  <c r="AL43"/>
  <c r="M45"/>
  <c r="K47" i="14"/>
  <c r="O52" i="3"/>
  <c r="AS45" i="11"/>
  <c r="AW44"/>
  <c r="AG46"/>
  <c r="R46" i="14"/>
  <c r="S46"/>
  <c r="W46"/>
  <c r="AD45"/>
  <c r="P46"/>
  <c r="Q46"/>
  <c r="V46"/>
  <c r="AB45"/>
  <c r="N46"/>
  <c r="O46"/>
  <c r="U46"/>
  <c r="Z45"/>
  <c r="L46"/>
  <c r="M46"/>
  <c r="T46"/>
  <c r="X45"/>
  <c r="AT45" i="11"/>
  <c r="AY44"/>
  <c r="AC46"/>
  <c r="T56" i="3"/>
  <c r="AA54"/>
  <c r="Y54"/>
  <c r="Q45" i="11"/>
  <c r="AK44"/>
  <c r="AP43"/>
  <c r="Q45" i="18"/>
  <c r="Y45"/>
  <c r="AD44"/>
  <c r="P47" i="14"/>
  <c r="Q47"/>
  <c r="V47"/>
  <c r="AB46"/>
  <c r="R47"/>
  <c r="S47"/>
  <c r="W47"/>
  <c r="AD46"/>
  <c r="L47"/>
  <c r="M47"/>
  <c r="T47"/>
  <c r="X46"/>
  <c r="N47"/>
  <c r="O47"/>
  <c r="U47"/>
  <c r="Z46"/>
  <c r="AK45" i="11"/>
  <c r="AP44"/>
  <c r="Q46"/>
  <c r="AT46"/>
  <c r="AY45"/>
  <c r="AC47"/>
  <c r="AS46"/>
  <c r="AW45"/>
  <c r="AG47"/>
  <c r="K48" i="14"/>
  <c r="O53" i="3"/>
  <c r="AI45" i="11"/>
  <c r="AL44"/>
  <c r="M46"/>
  <c r="AR46"/>
  <c r="AU45"/>
  <c r="Y47"/>
  <c r="Q46" i="18"/>
  <c r="Y46"/>
  <c r="AD45"/>
  <c r="AR47" i="11"/>
  <c r="AU46"/>
  <c r="Y48"/>
  <c r="K49" i="14"/>
  <c r="O54" i="3"/>
  <c r="K50" i="14"/>
  <c r="AT47" i="11"/>
  <c r="AY46"/>
  <c r="AC48"/>
  <c r="R48" i="14"/>
  <c r="S48"/>
  <c r="W48"/>
  <c r="AD47"/>
  <c r="P48"/>
  <c r="Q48"/>
  <c r="V48"/>
  <c r="AB47"/>
  <c r="N48"/>
  <c r="O48"/>
  <c r="U48"/>
  <c r="Z47"/>
  <c r="L48"/>
  <c r="M48"/>
  <c r="T48"/>
  <c r="X47"/>
  <c r="AI46" i="11"/>
  <c r="AL45"/>
  <c r="M47"/>
  <c r="AS47"/>
  <c r="AW46"/>
  <c r="AG48"/>
  <c r="Q47"/>
  <c r="AK46"/>
  <c r="AP45"/>
  <c r="Q47" i="18"/>
  <c r="Y47"/>
  <c r="AD46"/>
  <c r="AK47" i="11"/>
  <c r="AP46"/>
  <c r="Q48"/>
  <c r="P49" i="14"/>
  <c r="Q49"/>
  <c r="V49"/>
  <c r="AB48"/>
  <c r="N49"/>
  <c r="O49"/>
  <c r="U49"/>
  <c r="Z48"/>
  <c r="R49"/>
  <c r="S49"/>
  <c r="W49"/>
  <c r="AD48"/>
  <c r="L49"/>
  <c r="M49"/>
  <c r="T49"/>
  <c r="X48"/>
  <c r="AG49" i="11"/>
  <c r="AS48"/>
  <c r="AW47"/>
  <c r="AI47"/>
  <c r="AL46"/>
  <c r="M48"/>
  <c r="AT48"/>
  <c r="AY47"/>
  <c r="AC49"/>
  <c r="R50" i="14"/>
  <c r="S50"/>
  <c r="P50"/>
  <c r="Q50"/>
  <c r="N50"/>
  <c r="L50"/>
  <c r="M50"/>
  <c r="AR48" i="11"/>
  <c r="AU47"/>
  <c r="Y49"/>
  <c r="Q48" i="18"/>
  <c r="Y48"/>
  <c r="AD47"/>
  <c r="Y50" i="11"/>
  <c r="AR49"/>
  <c r="AU48"/>
  <c r="V50" i="14"/>
  <c r="AB49"/>
  <c r="AC1"/>
  <c r="P52"/>
  <c r="AC50" i="11"/>
  <c r="AT50"/>
  <c r="AY49"/>
  <c r="AT49"/>
  <c r="AY48"/>
  <c r="AZ1"/>
  <c r="W50" i="14"/>
  <c r="AD49"/>
  <c r="AE1"/>
  <c r="R52"/>
  <c r="AG50" i="11"/>
  <c r="AS50"/>
  <c r="AW49"/>
  <c r="AS49"/>
  <c r="AW48"/>
  <c r="AX1"/>
  <c r="O50" i="14"/>
  <c r="T50"/>
  <c r="X49"/>
  <c r="Y1"/>
  <c r="L52"/>
  <c r="AI48" i="11"/>
  <c r="AL47"/>
  <c r="M49"/>
  <c r="Q49"/>
  <c r="AK48"/>
  <c r="AP47"/>
  <c r="Q49" i="18"/>
  <c r="Y49"/>
  <c r="AD48"/>
  <c r="AK49" i="11"/>
  <c r="AP48"/>
  <c r="Q50"/>
  <c r="AK50"/>
  <c r="AP49"/>
  <c r="AQ1"/>
  <c r="AI49"/>
  <c r="AL48"/>
  <c r="M50"/>
  <c r="AI50"/>
  <c r="AL49"/>
  <c r="AM1"/>
  <c r="U50" i="14"/>
  <c r="Z49"/>
  <c r="AA1"/>
  <c r="N52"/>
  <c r="X54" i="3"/>
  <c r="Q50" i="18"/>
  <c r="Y50"/>
  <c r="AD49"/>
  <c r="AE1"/>
  <c r="AR50" i="11"/>
  <c r="AU49"/>
  <c r="AV1"/>
  <c r="AS51"/>
  <c r="AC54" i="3"/>
  <c r="W56"/>
  <c r="V56"/>
  <c r="AB54"/>
  <c r="X56"/>
  <c r="AD54"/>
  <c r="J6" i="8"/>
  <c r="K6"/>
  <c r="M6"/>
  <c r="N6"/>
  <c r="J7"/>
  <c r="K7"/>
  <c r="M7"/>
  <c r="N7"/>
  <c r="J2"/>
  <c r="K2"/>
  <c r="M2"/>
  <c r="N2"/>
  <c r="J3"/>
  <c r="K3"/>
  <c r="M3"/>
  <c r="N3"/>
  <c r="J4"/>
  <c r="K4"/>
  <c r="M4"/>
  <c r="N4"/>
  <c r="J5"/>
  <c r="K5"/>
  <c r="M5"/>
  <c r="N5"/>
</calcChain>
</file>

<file path=xl/comments1.xml><?xml version="1.0" encoding="utf-8"?>
<comments xmlns="http://schemas.openxmlformats.org/spreadsheetml/2006/main">
  <authors>
    <author>xo203</author>
  </authors>
  <commentList>
    <comment ref="U56" authorId="0">
      <text>
        <r>
          <rPr>
            <b/>
            <sz val="8"/>
            <color indexed="81"/>
            <rFont val="Tahoma"/>
          </rPr>
          <t>xo203:</t>
        </r>
        <r>
          <rPr>
            <sz val="8"/>
            <color indexed="81"/>
            <rFont val="Tahoma"/>
          </rPr>
          <t xml:space="preserve">
</t>
        </r>
      </text>
    </comment>
  </commentList>
</comments>
</file>

<file path=xl/sharedStrings.xml><?xml version="1.0" encoding="utf-8"?>
<sst xmlns="http://schemas.openxmlformats.org/spreadsheetml/2006/main" count="2918" uniqueCount="336">
  <si>
    <t>㜸〱捤㕢〹㤸ㅣ搵㜱敥㌷扢㌳㍢㙦㜶㔷㌳㍡㡣㜵㜰㉣㈰㡣㤰挴㈲〹〹〹ㅣ〵昶搰㑡ぢ㉢㘹搱慥㄰㜶㜰㔶戳㌳㍤扢㠳收㔸捤昴㑡扢㈰㈲攴㌸〸㍥㥣㝣〹㈰㘳づ〷㐱㑣〸㡥㌹散㤸挳ㅣ挱㝣㠰挱㐴ㅣ㌲㝣㤶㠹攳㜰攳㡦㈳戶挰〹㤷㈵挸晦㔷昷捣昶㥣㤲㘵改晢搴摡愹慥㔷㔵晤扡扡敡扤㝡昵慡㕢㠶㌲っ攳㜳ㅣ㍣昳愸㈵㜲㘴捦㘸搶㌲㤳捤㙤改㐴挲㡣㔸昱㜴㉡摢摣㤲挹㠴㐷扢攲㔹慢〶〲扥扥㌸昸㔹㙦㕦㌶㝥㤱改敦摢㘰㘶戲㄰昲ㅡ㠶摦慦㍤攰〳㤳㕦㈸搷搰扣㑡搷ㄲ㤰愷㝤〴㜵〰つ㝥㠰摥戶搶㤵晤ㄷ攲㑥㍤㔶㍡㘳捥㙥㍡捦敥㙦昱摣戹捤昸㌷㘷攱挲收㌹戳㥢摡㠶ㄳ搶㜰挶㕣㥣㌲㠷慤㑣㌸㌱扢愹㝢戸㍦ㄱ㡦㥣㘳㡥昶愶搷㤹愹挵㘶晦㥣㔳晢挳昳ㄷ捤㥤扦㘰㐱散昴搳ㄷ㌵㘸昴扣愲慤戵㍢㘳挶戲〷慢捦〰晢㕣搹搶摡扣挲戴づ㔶㥦昵攸ㄳ㕤戶愷㤳攱㜸敡㈰㜵敡愵扤㑦㙤㌷㈳㜱㍡挶㌴㌳昱搴㐰㌳搴㉥㌰㌴㕡ぢ㥢㍢㘰昱㐸㌸㙢戵㤹㠹挴㉡㌳㈶㍥㐹搲㘶㘶挶㑣㐵捣散戸攴㤲㤱㠸㤹㜰搸㔹㝦昲扣㜰㘶㐵㌸㘹搶ㄲ〹㈶㙤扦㜵㐶捤㤴ㄵ户㐶ㅢ㤳慢戳收慡㜰㙡挰愴㠸㌷戹㜴㌸ㅥ慤慤㔵戵戵㐶捤㠹攵㤴ㄱ摦㌴㜷㘴㈲㙤㠳攱㡣㈵㉤㝡㙤㙥㌹㔹搷〸ㄱ挵ぢ搵挲㔵㑤㐵㔷搱㑤㍤昱攴㌹㘶㈶㘵㈶㜸ㄳ㍡㙦㔶㤱㤰搸挴㌶㝤摥㌸戹愷愱㘳㔴扤㌳ㄷ昸㈸ㅣ慢扡㠱愰ㄱ挰㌷づ愰扥㌷㙤㠵ㄳ㑤换攳〹㌳慢㠳㘴㠵〰㔴敤敦㌰愷摣㤷戲㉦㑦㕦搸搳搷敦改㡢㜸晡愲㥥㍥搳搳ㄷ昳昴つ㜸晡〶㍤㝤㜱㑦摦㠵㥥扥㜵㤰挹ㅤ晥扡㍡㡦㜳晣敡㝢㕤搷㉣戹昳慦捦昹㥢慦㙣晦慦慦㝥㜷攱㌶挵㘹㈴昳㘹〲㄰㍤ㄱ挰㌷㠹㘰㜵ち戳㌲慡扦㐰敡ㄱ〰㑡扤つ㉤愸挹搶㉤摤捦㈵㙡愶㉤昹㠷㠱㘹㙦㌷晥㘱㙦户攲㈴㤴㉥㈶㔳㜸ち㠰㙦㉡㠰户摤㑣㔸㘱㍤㡤挴㈳〱㤴㝡摤改攱㕦㑥ㅦ㜷昶㍦敦戹晡慣扦扦㘷敤昲扦摢㜶挷挳㡡㌳㔸㝡㌸㥡挲挷〰昸㥡〰挶户愵㌱ㄲ㔲ㄸづ戰㡡搸㐶ㅦ㑢㠱攳〰㤴晡戵搳摢㡥散扣㡢昵㔳〳攷摣㍦昷㘷扦㝦挳搸搲愸㌸散愴户改ㄴ㍥〱挰昷㈵〰㝦㑢ㄲ㐳㌷ㄲ㑥改ㄳ㐹㥦〱愰搴㉥愷㤳㌹扥敢摦扦散搹㍤㥤㌷㕣晥挴ㄳ㠱㔳㕡愷㌵捣〴晢㕣挷㕤敤㤹昰㐶㡣昹戱改㌴慦㜹づ晦敤㍢㡥㈰㡣挴ㄶ挴ㄶ挶收捥㡤㉥㤸ㄳ㍥㌵散愵挳昷㜷昴搲てつ戱㌵昱㔴㌴扤㔱㠶㜳㐳慣㈳㥥戰捣㡣㌴㠲㌱㥣散㈹㈹敤挶搸㤲ㄱ挴戲㠸㍤昲㈷挵摡捣㡣㠵ㄸ㘰㡤㡥㑤㠷㈳㕢挳㔹㜳慣㌹换改扢㌵㍤㥣㡡㘶愷㤵㘷昶㔸㘱换㥣㕡捣ㅢ敢愴攴戲ㅥㄸ搹捣㡡㑡㐷ㄷ㕦㜶㕥㌸㌱㙣戶㡣挴㙤昶㔱㐵㙣㐴㡡㜴㝦㘵㙥㐷挶㕣㥦攷㤶㘸搴㠲愵㘵㠳昴㕤昲㤴㌶换搶慢愹㙤㌰㥤㌵㔳愲摥慣㘴㜷㍣戲捥捣昴㤸㕣㤸捣愸㍣敡ㄷ挸㜲挲搵慣㤵㈹㍣㈸〲㔰昴㌸㌷㤵㠶㌶㔳㔱㌳ち㝤㠷㘰攵搱摥㜰㝦挲㍣愲㐰挴扥㈷ㄸ㔳ち挸ㅤ改挸㜰㤶愳㍡㤳㑥ㄴ㜲㕡愲ㅢ挲〸㤱搱攵改愸㔹㉢㠷㘱㐳㘵搴搴㈸㘵捣㈸ㄷ㙢搸㜷㤶搱挸㌵㐸ㄸ昳慡ぢ扢〶ㄱ㠵换㐶戱㝣捦㐰㕣㠳㡣昲㈷㔵搵挴㍤〸㈹㍤愷慡㜴㤹㐱捡㡢㈶ㄷ㑥扣收㔵昰て晣㤰㌰㌹㉢㍤搳㉢㜷㌹㌶㉥昷愱愹换㉢捣㐳㈸㕤挵㘸搲㙤㝥散ㅤ㕡㘱㡦㘷愲昳昴㑢㌶㈰昲㉤ぢ愷愲〹㌳㔳㌵㡢㔲搴㐸捦㈲㤸㑤㜰㌲㐱㌳挱㈹〰摥攷ㄱ攳㉡㕡㤴昱㕦㡤愸㔱敦挶㜸搴ㅡ昴つ㥡昱㠱㐱ぢ㌴㘴㕦㝥㍦捤扤ㄲ扦ㅡ㈴㜲摦㐷㐸摤挵㠴㑥捦㈵㤸㐷㜰㉡㐰㈰㘰昸收攳㙣昸〲㝡〱㑦愷〱〴㜳㤹㐰㤳㍤㌲〳捡换㔵敥㡦㕦㡢㤹昳㘹㔹晡㤱㥢㘵扤㐹昴㥢慤愹㈹㘷㡤㘵攱散愰挵㠹㔸㤵㈹慢敥㐲㜶扡〸愰攱㜴㠰ㄵ换捣〴愶昱挱㑡敢扣㕣戸昷㤹㍥㜰戵㍤㈲搹㌳㥡㡡っ㘶搲㈹㈴扥敤㘱㉢摣ㄲ㐱㡥㤴㔵㘱㕦戲㉢摤㌶㙣昹㤲换攲㌸㌵㈴㔷㤹㐳㘶搸㙡㐳㤸戶ㅡ㤳㕤挸慦㈴㡥㜶㐶㐷扣㐹㍢㌵㙡㌷戳ㄱ捤ㅣ慡ㄳ㘱㘹挴〷っ㜱戶㈱挹㐰㘳㡥㔸散扡㉥搹ㅤ㐶づ㘶㘹〸捤㤲慢㙣㡣㔷㌶ち㉤㜷㜵挰㘹愱㠷㤰愰慥㕥敡㠵㘰昷㘴㜰攴㘰〵挵攸愸㜵㘰昱っ㕡㙤挵ㄳ搹㘶挷扣捤敤㘹攴搸愶愴晥㌴扢捦㠷〱收慢敡慣攲㠹捥㈴㙣㘵愴摦敥ㄶ慡㉣捤愴㠷㠷㤸㠸ㅤ慣㝥搸㤷愱捦〰戸改晤敦㝤昹㠴敦摣昵戹㜳摥㡣㈹㈴㠷㘶㥥愶㌹摥搹挴㐹づ扤ㄸ愷㐰㌵㥥㤷㤹㕣搹㐸㕢㈱㕦㘴㔲搵㤰挴搳昶㘶㑣㐹㠰晤搲ㄸㅤ㌲ㅢ㤳㙢搲㤹㜵晤改昴㍡㍡㝦㥣戴戲㠳愶㘹㌱慢慣㜷㤲㘸攲㑡愹㥡㥡㠲扣搱㤵㝥㌲㠷昴戵〰㌴戶㈴ㄲ㑤戹ㅥ戳扥㔶㤰㙡戰愲昸摡㠰㌴戵愵㤳㐳〹搳㌲戹㉡㈵㥡㔶て㜵愶㝡〷捤㤶㜸愶㘹挳愲收㤱㐴㜶㐴㍤〴㉢㌰㈹㥣昱㍦搶㜷敦昸收捥昶㙢㌶ㅤ搵昰搱挲㘶慤ㅥ㜴ㄸ㈵〹㈷㐷扥愴扤ㅤ㐰昴㔲㠲㘵〴㥤〴㘷〳愸㝢㜰㈹㘳ㄶ㈳㡦㔱㄰㜹扡㈸戳㥣㘰〵〰㈲㡦㜸〲㠱愷㥢㌴〶㥥㠰㔲捣㘱ㄹ㙣昴㉡㠲ㅥ〰挵㉣㤶搳搲搰扤〰ㄵ㝤㍢㠹ㄲ㈵扥㕤〳㙡㐰㔷攱㈹收挷昴慦愶㍤㌵㉤愸㘹㍤㜵㡢㘳㠳ㄲ攳摣散㌰㑡㔲㘹㘶搰㘲㥣戵散㈴㑣搰㑦㄰㈱㠸〲愸ㅢㅣ攳搰ㄴ㑦攳㌷ㄶ㤶㘳㤴ㄹ㈰ㄸ〴㜰ㄹ攷㐲搲ㅣ攳㌰㍢ㄷ攳㈴㐸㑣〲㈸㈶攸戶㜱㔲挰㉡ㅡ㠷㈹㝤愹㜱搶㠳ㅡ搰㔵㜸㡡愹㝦㌹攳㕣㕥挹㌸㕢ㅤ㐶挹㉥㠱㥢〳㌱捥㐵㔴攵㘲㠲㑤〴㤷㄰晣ㄵ㠰摡攲ㄸ㠷㕥扥〰扦㌱攳㕣㡡㤶摥㐲昰㜵〰㤷㜱扥㐱㥡㘳ㅣ㙥㍣挴㌸㤷㤱戸ㄵ㐰ㅤぢ㘰ㅢ攷㜲㘰ㄵ㡤搳〴㘶愹㜱慥〴㌵愰慢昰搴㜱㤰㈸㘷㥣㔴㈵攳㈴ㅤ㐶挹愶㘷㍡㝡ㄲ攳㕣〳㐴㙦㈳昸ㄶ挱戵〴摦〶㔰〳㡥㜱㌸㥥敦挱㙦捣㌸搷㔳收〶㠲ㅢ〱㕣挶昹㐷搲ㅣ攳㜰ㅦ㈵挶搹㑥攲捤〰㡡晢㈸摢㌸户〰慢㘸ㅣ㙥扥㑡㡤㜳㉢愸〱㕤㠵愷㘶㐰愲㥣㜱㝡㉢ㄹ愷挷㘱ㄴ㙦收扣㑣㡤㡡ㄷ㈷搹慣攷搳㕣㔷〲捤〸敦㡢㜱晦㥢慤㡦戵っ㕢改㡥戸搵㥥戵ㅡ㘲〰㐰攵㤲愹㤲ㄱ扡㉥㥡ㄵ㍢㉦㙥㙥散㐵㜸㍥愶㤴㠵㍡㐶摢㜰搶㑡换扡㝢㜴㈹扦㍤扤㈲㙤戵挷戳㐳㠹昰攸昴㌲㙣㥢戳㘶搰㑣㘱㡢㤲挱㑥㘵㕦㐲改愱㈱㌳㕡㐶挷㥥昴㜰㈶㘲㜶戶ㅦづ㥢ㅣ㘵㈷㄰〶搶㈸愴て敡㠴捡㐹扤换敥㑣㜴㍤㔸搷搴㠱攵挸扥㍢㜱㍤〶攳㕤㠴戸㈹挶扡扥ㅢ㈸㠶扣㜷㌶捥搵挷㠸㙢摦挴搵㌳㄰㠳㕦㙤㕡愳戳㌱敦㑣㘵攳㔱㌳攰戴㤶挷㔳攳ㅣ㜴攵戰㔵挰〹㡦㑣㜴㌸㔸㝤㔷愶攰晢㐸㌸ㄳ㍤ㅣ摣㠲〷挳㘱晢㐴昹昰敦挰㉣㙤㜷㘳ㄸ扢㜳挵攰摤㥢㌱摢㝦〰㌲㙤㝤㌲捥㘵㤳愱晣㝣〴攲摡㜶㌲挸㌴搲摣㜹戲㥦慤攵㘶㌸㈵㕥攸戱愲敤收㠶㜱㈲㘱㘲㠴愳㙡㤴㌰㈷ㄶ㌶㈵㈷搶戱㤶晥㙣㍡㌱㙣㤹攳昲㤸捣㜴ㅤ㕢㘵㈶挲㉣㈱㌴攴戱敥㠸㠵㈲㑢扥㍦㤶〷づㅦて挱㈲戵㡥㤷㤴昸挹㔷㘵昰ㄶ㍥〴㈷搱㠱㜹㤵㌳㉦㈶挷㙦捦㌴慥扦㡥挷敤㘷慡ㅣㄲ攰㘱㜸㥢搱晤晥搷〸㌸㤳㈶收㑡㔷㜶㠸㤳攸搵㤰愳㜱㝢摥ㄸ㤳挰㠷ㅡㅣ㑢挷㐱㑥㥤〴敡晡ㄶ慡㜹㠹挴攸戸㔸㘷㉡㤲ㄸ㡥㥡㕤攱㝥㌳㤱ぢ摡改㑣昲㌰昱㤷扣〶戱㝤㔵挵㉥㑥攱愴ㄳ敦㐲㜲ㄵ㠹〳㡥㜳㠶晥㈱捣㉡㙢㉥晡〸攸ㅦ愱㐵搷㥣㠲昳ㅦ㕤㤰攱愶㘸挲㔸㌹㔱㉡昲〸㙤㈵㈴挶㌴㙥㑥昳㌵ㅤ㤹㜱㉥戱慥㜴㔷ㅡ昵戶愸㡢戴㉣㙥㤳づ㥢㜹㈵㙥昲昹㝣〷扡挲挰㔶㌸㜶㍢㍢㐳〴㍤扢㝤㈶敤㑦て戰㜶㔲扣慤㜵㘵㈲戲昸㑢㄰㘴攲ㄳ㘴〴戳㌳㠷摥戸㤵㌰敢㘳挲ㄷ摣捦㈹㐱㙢搶挵㝡〷戱㐵㙣㙦㡣㉤捤挴愳〹㤴换㤹㠵愰晥换户㈰㕤收〰㉡㤵摤改㙣㥣㉦摥ㅡ㘳扤㤹㜰㉡㍢挴㑡㐰㘴㜴㐲㐱㑢㥣攵㡤戵挶㔳㤸㐰昶㍤㠹〷㘳㍤㠳改㡤㜸㜷㌷㥣㑣㉤つて㘵てぢ㐷㈹摢慡㠰昶慣昲㈸㡦㐷昹㍤晥〳㕤慢㘴攳捥㠴挰㤸㠷㍥㍤〴㡥扢㠸㔶㤹戳昴㤴㔳㉢收㥣愵㕥つ敥昷㕤㘵ぢ㔵昹㤷㥦㔲戵扢㤷搷摣〷㜰昶搲搵㥤㘳㙦ㄸ晥愴户㤵㕥搶攵慡㉣〷㌲㌴昲攵㑣㙥㡥挷搹挳㠵㌴㡥ㅥ㉤㕥㘷慢㜸〸〶㘲㈲挳搱㠸ㄵ㤴攲㐴㍢㔰㘸㙡挰攴㐷昸㐵㠱づ㜱㜷㥣摤㘰㑥㤷っ㈷戲づて搵㠴㘴㤸挳㡢㐳戳〷戱摢昴㑢㠲㡤㘸愲㘳〰㌲〶ㅤ㔲㜸〴愴昰㠸㤰戰㈴昳ㄵ㠵攰散㉢㍤㄰捥挴慤挱㘴㍣攲㘷㠳慦ㄱづ㡢㜱㠹㈱㈴㐵㌱ㄸ㤴㠷っ㑥㘴慢挵挵㐰扢㝥〵㜷㌷㘳〳㐱搳搱晤ㄸ扤ㅥ㔹挷搵〱搶㝦㌱㝣㈵攰敢ㅦ愳㌷慦〷〰愱ㅦ㄰㠷㉢〹〳㐵〲㤱㕡〰㍡搹晡〱〷㘱愳㜶㈱㐰搵㤲㕣ㅤ〴〲㕤改㜰戴〳㙦㥡搲㤹㍡攷敤扡㥦㠵㈲㠴㤵㑣㠸㘵搸㌶㔴㡢昰㙥㘴〳㜲攱㡣㥦㠴ㅥㄴ㌸㙢㔹挰昵搹㍥愴㙤っ慦户摥㕦敥㕥㥤戹扥愶㍢攵㉡昷㤷〳㥤㈵晤扦㜷敥㈲㐴㔷㍥ㄶ㔳〹晤㈰挱㐳〰㡡〵㕥㍥㑦㤱挰挳ㄴ昸㜷〰敦ㄹ〰挵戳愴㘲挹ㄲ搵㙦挳㥢㘴㈹搵㥦攴攳㈰攵昰愱挰㡡㤲㉣㑣攲慢昷戳愴愹ㅦ〱㜸㘶挷づ㔶〳つ㐵㤸扢㍦ㄳ㔸㐷挱㥦〰搵㡦〲愸づ〰敥㑣戵散㑡昴㘳㐰攱ㄲ搹㤴㍣づㄴ换㠵㕡㡡㌳㌷㈶戹挳攵㐹愴搳㑦㠰㑣愹㘵㌸㌳愵㠶挳昷㤹㥥㈹搶搹㤸愲ㄹ晡愷〴昳〱㈴㐷㜸ち〸㍢㘳〹㡥㜹㠲ㅣㄷ晡㕢㙣㘴昷收敦㍣ㄵ晣㕤晤ㄵ㍢捥愴㝥㤴敢〲㠳慢㤹㈱愵㌱㙡㕥ㅣ㍤搵㜲㜰ㄹ㐱㌵ぢ㔵㙡〵〰〳ㄳ㈴敤㠱扡〳昸扥〷㙡户㕣㠱㑥㥥㜱㄰づ㔴戵ち㈰㘷㕣愰搰㐹扣晦㉣㔰晤ㅣ㠰㘲摤慦㡣挰昳ㄴ搸㐹〱搶㠸㌸〲昴捦〱昲㑥㕢㠳㐶敥㌲捥㘵愷摦ㄷ㈸昸㈲㠰㕡ぢ攰㜲摡㉦搰捣㌹㙤ㄷ㔰㕡㈶㡣㜳㘵愷晤搲㤱敡挷㜹扦㥤挶晡㥦敤戴㤷㠰㡤㌹敤㔷㑥㘷㔱㥣昳㑥晢挴㥢㜷摡㤲昷㌶㕣㘷摣晤㘲摥㘹㌱挸搹㑥㥢ち㡣㥡㤷㌸㙤〰㘴㜱摡慦挹ㅦ〴㈸㜰摡换㈰散摢㘹㉣㌹搲㑦晡ㄵ〷㘱㐳㈵〰㜲挶〵㥡㌳敥慢㐰昵㙢〰㉡〹㔰㐶攰㜵ち扣㐱㠱ㄴ㠰㌸敤㑤㈰㜹愷慤㐷㈳㜷㤹换㘹㙦㠱慣㝦〳愰㉥〲㜰㌹敤㙤㌴㜳㑥㝢〷㈸㥤挶㜲㘲㘵愷扤敢㐸戱摥戸摦㑥扢〴挲戶搳摥〳㌶收戴摦㍡㥤戱㘴㤹㜷㕡㤵㤹㜶㈹攴㙣愷㌵〱愳收㈵㑥摢〲戲㌸㙤㌷昹㕦〷㈸㜰摡〷㈰散摢㘹摦攰戵昸改摦㍢〸ㅢ敡㌲㠰㥣㜱㠱收㥣昶扦㐰昵晦〱愸慤〰㘵〴㍥愴挰㐷ㄴ戸ㅣ㐰㥣昶㌱㤰扣搳慥㐴㈳㜷㤹换㘹㥦㠰慣㍦〵㔰搷〰戸㥣戶〷捤㥣搳昶〲愵搳戶攱㕣搹㘹㥦㌹㔲摦挲㜹扦㥤㜶㉤㠴㙤愷㝤づ㙣捣㘹㕣㑢㜹㑢㤶㔲昳㑥敢摡㝢ㄶ㥡㌸㜶㙦㕥昱㜲敤捥㙤㤷扥㤹㥦㘹搷㠳㙡㍢敤㑢㈲㠱换改㈰㔷㜲愹㔸㜱ㄵ愷昱昵慡㘲改戵挰㘹㕥㔰昷敤㌴㤶㘸㈱㠸慦攰搸㠹搳㔰摢㠱攴㡣ぢ㌴攷戴㍡〸㘸㍦〵㙦㉥㉦愰㈹㄰愰挰㉤㄰㄰愷搵愳㤵㜷ㅡ㡢戶戹㝥㕤㑥㙢攰㘵㡤〰摥扢㈰戰㝦愵扣㍡㐸㠶㕣昵㔵收㥤搹昱戱㜳㠷挳〹㝣晣戵ㄲ㝢㝣㡢愴挳㈱戱慢戵㉢㉤挵摦敤ㄴ㝥ㄳ㠶㉡愵㍣挲㕦㝣㉤㔰挶〶㠵戲捥戳㘵㈹㜹㘰㤵㤸㠰昷㠳捦㍥晦扣搸搲攵敦〲扦ㄸ㜵ㅢ昸㑡戸慦捦昰昳㥥㑣㘶〲㍡〸〶㠷昴摤㘸㔱㐶㠷〰㍤㐰昸㔳㍦挸㔱挷㤳攷ㅣ摥ㅦ〲愹戲㈱㉡㉡㘲昰捡㠹㘳改ㅢㄳ昵㔹〹㝥昶㔹㉥敦㉢摣ㄷ㑤挰戵敡㐷戸㥥㝤攸㠹㉥ㅤㄴ户㑣㐲㥤㐴ㄹ㌴昸㌸㕥愶扤晢捣戴㘵捣挶㤸㜳昷㔸愳〹散㜳㠸昲㌵慡㡤㌱戱㐳昵ㄶ㌴㈸㥤捥愰㜰㔳㕢晣攱㐴晥摡㤹戸㕦晤愴愲て㔵攴㌲㜲敥愳㑡敦挲㐵ㄵ慦愷攲㘳㕥攱㌵㍣㝣㐷㠰㍥㘹㜹㍣㤲㐹㘷搳㌱慢愹〷晢昵㈶㝥扡㠴㤵㝢㑥㡢昷㙤昴㔸昶㥥㝣戰摡ㄴ扦㤳ㄴ㐷〷搶愵搲ㅢ㔳愲㡤㌷换㉦戸㜸㌷㕤㔷挷摢〴昰㤳攳㜸ㄸ㉦昴〰㔰㕥慣㈷㐳愴戱㈶挴晣㤹㐷㠸㌹㌴㡦搰挳昶搹〸㌱㘹收ㄱ㘴㥡换㕥㝣㙣ㅤ捣㈳昴ㄳ昴㐶㙦晡愶㐰㥢昱㙤慤㝤㠵㥦㠴晡愶㠲摣〰戲㙣㈳㔶攱攳㈷摦㌴㔰挶㠱攲摡㡡㠷ㅥ㜵㝡搱㐷㠲㈹㥦㔷捡㠷㤶敡㌱搰ㄹ愰〲敡㔵搸㤱ㄳ挸㥥〸㑤㄰攳㐴㜸ㅣ㍣愰㠶㍥ㄶ㌰㍦ㄱ㤸㘵ぢ昵㌸㐲攷㔰㍦〵挲挹愰㡦〷㔵㌱㜹㉥㤵㜹㍡㐷㍤㠱㌲㑥㐳敤〰挲挱慡晥ㄳち㜰㠸〰挷㌷㤶攴挳挵敡㤷愰搰捤㠵㙥㝡〶㑣㜱搳㐹㤰㠳㥢㥥愵㌴㡥搰㜳昶搹〸㌱戳攵ㄱ摡㘹㥦㡤攰捦㠱ㅣㅡ㌷扤㠰㥥挵㑤㌳愱㑤ㄹ㌷捤〲戹搰㑤戳㐱㈹㜶ㄳ昳㘹昶愲㑦〶㔳㍥㍤搵ㄳ搰㔴扦〰戰摤昴㍣散㌰收愶戹㄰愳㥢㜶㔱㠸搷捤〳捣扢㠹㜹戵㔰ぢ摣挴㜴㔹摣㌴ㅦ㍣挵㜴戹㔴㐶ㄲ㕤昶㜷ㅡ㘵ㅣㄱ昵㌲㄰㜱搳捦愰㐴愹㥢㥥㉣敢愶㔷㜰㤱戸改っ昴〳㌷扤㡡㌶㡦搰㙢昶搹〸扤㥥㐳摥㜰㤰㈰㔳搹㐳攳愶户搰戳ㄸ㤸㙥搲㜴㡡愶ㅦ㐲捣㠹㠵晥攷㈴㑤㐱㑢㑦〶㔰捣㡢㙤挳㍦㔲㘰昸㔶㠸搱昰敦㔰㠸搲㙤㠰㜹挳㌳㌷ㄶ㙡㠱攱㤹昲㡡攱㤷㠰愷㤸昲㤶捡㐸戲捡晥㤶㔲挶ㄱ㔱ㅦ〰ㄱ挳摦㕦搶昰昷㤶㌵㍣㔳㔶㌱晣㌹攸〷㠶㘷㝡捡㈳挴ㄴ㤵㐷攸㐳晢㙣㠴㍥㜲㤰㈰搳搱㐳㘳昸㑦搰㜳㌹挳㌳慦ㄵ晡㑡㘸㈹摦㌹敢愳㐱㔲捣㙤㙤挳摦㔹㘰昸ㅥ㠸搱昰捣㜷㘹ㅦ摤ぢ㤸㌷㍣昳㕢愱ㄶㄸ㥥攱㐴っ㝦ㅥ㜸㔲〲㉡㤵㤱㠴㤳晤㥤㑦ㄹ愷ㅢ挵㠴㔳っ㝦㕢㔹挳摦㕡搶昰㑣㍢挵昰ㄷ〰㠱攱㤹㘲昲〸㌱捤ㄴ㠴㌹愵㈰捣㉢㜹〴㤹㔲ㅥㅡ挳㌳ㄱ㉤㘷㜸收愶㐲㕦ぢ㐴㍥〹搷搳愱㠹㘲ち㠴㍦㝣㘰攳〸㔰㈸挴㍣㐸㥥㈹ち㐴㜳敤㙣昴㠴㜲㘹㤰㤲捣㠴搷攴㈸㜲㑤㉥㐳〹㌱㈹㤱㡢〷㜸㕤㡤㤷敢敡㤷㉢扦摣㜶慤㕢戳㤰㍤ㄵ㝣㔷扣〴摦〹㡦搲摤㌵愸㥤㜹㘵捤慢昵㥣㜱㘰㝤㐹㔹㤷㕡攳攷晤㌶㕣昹㈷昴㠳㈷㜲愵㉥散昱ㄸ昶ㅣ〷㕤㜱挹つ戱搵㐲搰㑡搰〶愰慥挶㉤换㝥㈸㜶㤵挳㈸昹㔰慣㠹摤昱晡㌴㈰㙤㉣㜶收搲㉣收ㅤ〲愲搷〳挰㌷戹〹愰㘴㌱收㌵㌹ち㜰㈳挴攵㔷慥挹㔲扣㐶㜱つ愵㕢搴㌷㜱㙦摡㐲搴ㅦ㈶㠵㑢㔱㌹昵户㔶㔲晦㌲㠷㔱昲㈹ㄷ㔷㉢晣攱㐳㈵挰扣晡㕣戲㐴㤵㑤㐰昴㈵〰㡤ㅥ㈵㙢㔳㠹搶㕣㡤㐴㜴㌳愵㙡ㄴ㤷ㄴ搱晡㔲户搶㕢㐰㔵㡣攳攵戴扥戸㤲搶ㄷ㌹㡣㤲㙦慣㕡搹ㅤ㔵搹ち㤸搷㥡昱㕥㔴戹ㅣ㠸扥〲〰㕡㑢㘰㉦搱㥡愱㕣㐴慦愴㔴㡤㘲㍣ㄶ慤㉤户搶㝦ぢ慡㘲㄰㉣愷㜵扡㤲搶㈹㠷㔱昲昱ㄳ攳㈴晥っ㝤㌵㘰㕥㙢〶㑢㔱攵ㅡ㈰㝡ㅢ〰戴㤶愸㔸愲昵昹㌹搱㙢㈹㔵愳ㄸ捣㐴敢㐱户搶搷㠱慡搶〲㤴搳㍡㔲㐹敢㝥㠷㔱晣㔵㔲㠸㌱㐷昴扢〹㠸摥㑥㜰㌳㐰㐰㌱散挸摤晦搲戹晢㐹㔴昸㥦㐰㔵っ㐶挲扡挰㘱捤〰换慦㤴㤷搱㘶㘶攵搰㘰扦㜲ㄹ晢慦ㄹ㐱㕣收㡤㜱攷㔳ㅦ戳晦㘷〴〳㠴㝣戹㤲㤰㙤㐳〳摥扥㘴昰㥦㈳扡昰㐲ㄱ敦㕣昰㝦㥦㥣㔴ㅣ㉦ㅡ㔹〵捦搵昷戵戴㜸戱㉦戶㌲㠳㠲㝦㕤慣㌳㡢搷㤶㔱㍦扥㌸戶昰㥦㔵㔲㠷挳づㅥㅢ戹㕡〶㔲㡣づ㝥㙤攴㈹扢㠷㥡〹㜶昱晢〰搷扢搹㌱㝢攴摥捦㝢昸搲收挰昶敦扥㕢攱慦戱慦攴㘵搳㤶昵愸慦挲慢㤲晣扦㍢㙦ちㄷ㜲ㅣㅥ㐳摦〶㔹〹愵㑡㥥〱ㄵ㜸㝤㍢㐹昳挱ㄶ㘰㜸ㄹ㝢㡢ㅦ㡡扢搹づ㕥㔱昴㙤㝦㝤㍤㥦戴昷扡〷捥摡㝢敡搷㕡㐲っ慦㌲っ晦㤵㝤㝥㥦攰づ㠰㠰㘲㠴㤵戱戶捡㍤っ敦〲㔵㌱敥ち慢扢㜰ㄸ㉡㐶㔸づ㐵捤攷昳愸ㄵ㘵㥦攷摦㈸挰愵㘱散㜹敥㈱㘹散㜹ㄴ㠳㌱㥦㈹㜷㠴ㄸ㐵㐵换晢㈸㜹㍦挱㡦〱〲㡡㠱㔴㔴改㜰㙢昹㈰愸㡡攱㔵㔸敤㐵㕡㌲愲扡戴㙣㉤慢攵㈳㄰㉡搲昲㔱㤲㕣㕡㌲昸ㄶ㘸戹ㄵ〴搱昲㌱㑡㍥㑥昰〴㐰㐰㌱㜰㡡㉡㘷戸戵㝣ㄲ㔴㜵㐵㡥戵愸㐸㑢㐶㔰㤷㤶愷㤵搵昲㍦㈰㔴愴攵㌳㈴戹戴㘴戰愵㤶㜹㡦㌳㑡㡡㤶捦㔱昲㜹㠲㥤〰〱挵㐰㈹㕡㌶扢戵㝣〱㔴挵昰㈹慣搹㐵㕡㌲㘲扡戴㥣㔹㔶换㕤㄰㉡搲昲㈵㤲㕣㕡㌲戸扡㙤愹ㄸㄵ攵㡥㈷㌸㜷晣㌳っ〶扦挷愷ㄸ㈹㠵㌱摤㘱㉣ㄶ㠶㔲㡣㥥挲㌸摥㘱㥣〹㠶晥㙦㔰㠳っ㥥つ㘸搵敤昴㈸㝣昹扡㑢㍤攴搹愵戶㝢㜶ㅢ〹㌰ㄲち㙦㈳㙦〳戲摦戳ㅦ戲〷㕡搸㝡ㄹ搷慡摢〹愸摣㉢づ挲㠶攲〴ㄴ晤㡦㈹㝡㘲㑥㑡㘱ㅣ㕤昴挴㥣愸挲㌸捡晤挴㙦㠰ㅡ攴㍣慤晡挴㡡搳㤰㑦慤摦〴㔰㥣㠱昸㌳昴㕢づ挲㠶攲㙣㤳ㅢ㑣㈹㔲改晥ㅣ㘳㜲㤱㑡㥣㤵㜲挵ㄷ摤㉡扤〳㙡㤰㤳戲扡㑡㥣㜳愲搲扢㐰ㄴ愷ㅢ晥っ晤㥥㠳戰愱㌸戵攴〶ㄳ㡢㔴攲㜴ㄳ挶㠴㈲㤵㌸〵㠵㌱摥慤搲㙥㔰㠳㑦〲㔴㔷㠹ㄳ㑣㔴㝡ㅦ㠸攲摣挲㥦愱㍦㜰㄰㌶ㄴ攷㤱摣愰戱㐸㈵捥㉤㘱㌴ㄴ愹挴昹㈶㡣㝡户㑡ㅦ㠲ㅡ攴㜴慢慥ㄲ㘷㤳愸昴ㄱ㄰挵㠹㠴㍦㐳㝦散㈰㙣〴㌹敡搷〰昱㡣愸挸摡攸摡戵ㅦ〷㙢㥢愶搶㥥㝦㔶挳㜵慦㍣晤摡㔵㉦㕥戰昸㌷㝢㙥扣昱挵㌷慥摡戱攷愱晥挵㑦摥㜲换攳㘷摦戴攳戵〹戱敤㥥㝢㍦敥摡扥㘹敥扡㑤敢㘳慢㘷㉥摤昴㤵ぢ捦㥤摢㍤㝥㔶㑤㑤㕤摤㠹ㄳ㥦㥡㍣㈳㜴改晡晢搵愳㉦㝤㌱愵㘴ㅣ昳戶攳㜹㍦攷〸扤㠲㠶㠴㤶㑦㠱㌴搶〴㌹ㄴて愹ㅡ㌲㜶㜱昷挲㡣㥦㘳㔸搴搸㘳慢挱攱㜷㐸搵㤰昱㕡愲〶挷慤愸昱㤹慤〶㠷摣㈱㔵㐳挶㘸㠹ㅡㅣ慢愲〶㙢〷㜰ち㠷搹㈱㔵㐳挶㘵㠹ㅡㅣ㥦愲㠶㐷搴㔰ㅣ㈲㌲〷昶敥戵户㘱㑣〹㔰㌶㔰㜴㥡㌰昶ㄴ㌱㘸㐶㘱晣愱㠸挱〷ㄳ挶愷㐵っ摥㑡ㄸ㥦ㄴ㌲敡晦ㅦ㙡〹㍢㜷</t>
  </si>
  <si>
    <t>㜸〱捤㕡ぢ㡣ㅤ搵㜹扥㘷敥㘳敦摣㝤㕤㘳㌰攰〲扥㠰〱挳搲㡤ㄷ摢挵㐰ㅣ㝢ㅦ㕥㝢㘱晤摣戵つ㘹㤲昵散扤攷㝡〷捦扤戳捣捣摡扢搴㠱〰㔱ㅡ㈵㘹㥡扡㑤㈲户㈴㄰㤳㡡㠲愲昰㘸ㄵ愵㌴㔵㠵摡㌴㠵扡㤵㐸㔱㕤㕡㈵㔴㔱㔲㕡㔱㔵㈶㘹搵㐸㈵愱摦昷捦摣攷摥㕤㍢ㅢ㕢昲搸晢摦晦㍣收捣㝦晥昷昹㘷㘲㉡ㄶ㡢扤㠷㡢扦扣ㄲ㐴慥ㅡ㥢昳〳㕤敡ㅤ㜴ㅤ㐷攷〳摢㉤晢扤晤㥥㘷捤㡤摡㝥㄰挷㠴搴㠴㡤㜱㍦㌹攱摢て敡昴挴ㄱ敤昹㤸㤴㡣挵搲㘹搳挰㌸攷昰㉦㕢㘹㤸㙣㤹〹〲捣㡡㜵愴〰挶〷〷㜶㑤摥㡦昵挷〲搷搳户收昶㠷慢㙣敡敢敢挵扦戵户摦摥扢昶搶摣攰㡣ㄳ捣㜸㝡㔳㔹捦〴㥥攵摣㥡摢㍤㌳改搸昹㝢昴摣戸㝢㔸㤷㌷改挹戵敢㈶慤昵ㅢ晢搶㙦搸㔰扣攳㡥㡤ㅤ㙤㔸㜹攷攰挰㙥㑦ㄷ晤昳戵㘶㥡㙢敥ㅡㅣ攸摤愹㠳昳戵愶㠹㌵戱攴㤰㕢戲散昲㜹㕡㌴㐹㉥慦ㅢ搲㜹㥢攲搰摡戳换㠷㝡㐱㜶〳愳搱扡扤㜷ㄸㅣ捦㕢㝥㌰愸ㅤ㘷慦㉥㤲㘹ㅤ㈵昲㑣㝢扡㥣搷㝥㔷㘹敢㙣㕥㍢搱戰㥦㉥敤户扣㥤㔶㐹㈷㠸㜴㤷㐲戹㡤ㄴ㜴㌹戰㠳戹捥搲㍥㕦敦戵捡㠷㌴愷㈴㑢摢㘶散㐲㈲愱ㄲ㠹㔸晣愶㔶挴㠸㙣㝡㠷扤晣攰㤴攵〵搲㈲〱㝤慤收搶㘹㠸㄰摥㐰ㄶ戵㈸搷㜴ㄷ挵㌴㘶㤷敥搱㕥㔹㍢㝣〸㠵搷搳㌴㐹㜸ㄲ戲扥捡㥣捡㙥㈸ㄸ搵ㅥ㔹〰户挲愷㤸ㄹ㠲㜶㠰㔴〷挰㜵〷戴㍥㥣搳㡥㝤挸㥥㜴㜴敥愸ㅤ㑣攵戶摢㑥攰㤶㜳㠳㠳㍤摢摤㐰㍢㘶㈷敦攸〲㔰㠹㜷㘰㘰昵㉢㜲ㅤ㘳挲㌲㈶㈶㡤㠹扣㌱㔱㌰㈶戴㌱㔱㌴㈶づㄹㄳ㔳挶㠴㙤㑣摣㙦㑣ㅣ挶㥣捡㤵㙥㙢㌳愲敢昴㤵㥤㡦㥥攸㝣㘴昸㉦㙣昵戵ㄷ㕦㕡㜷扦愲㑤㠹㜱㘵㠱㤸换〰㔲㤷〰慣㙥㐱攱㔸㘰㜹㐷㕤户㔰愳㜱㌹敦戹ㄴ㐰愹户㐱㈳改㌴㕥㝦昳昱敢㝦摣㍥昲戹㑦晦敡㙢てㅤ散㉤㈸摡慢㍣㘰〵㈷㕦づ㤰扡〲愰搵〳㜶㔸㥥㘷扢㐱㔰㝢挰㤵扣㘷㈵㠰㔲㍦㡡ㅥ昰攵晥㑤㍢㕥㜸昱㙦户㝣昱摡ㄷ㥥㝥攰挶㤷㌶㜵㕣㠵攱㍤ㄱ扦㠷㍣敢㈸㤴戶㘶て户昵慥攵扦戳㍢〲昸㠱攲㠶攲敤挵扥扥挲㠶戵搶㍡㉢㐹㠹㥤慢晡㤱〵ㅤ挵〳㜶戹攰ㅥㄵ㝤散㈸づ㐳㥣摡㤳㐶㜷ㄱ㍦愱㑤㐹扢戳戸㜵ㄶ捥㈸ㅦ慡敥愵挵㐱敤〵㌰攲㘰慥愶捦㔷つ㔸扥慥㌵㝢愲戵〷摣㤹㜲挱晦㤵搶㠳㄰㑦愰㔷㌶㡦搵ㄶ㤹㜷摢ㄸっ㕣晢㐲搲㌵捤户敤户㥣ㄹ摤㍦㙢㠷挳㔷㌷つ挳搴摤挹㠵㐷㠷㍤晤㐰㜵㜴ㅥ㐵晤㠸〸㐷㘴敤㜹扢っ㠷㐲扡㜲㠳㔳慥慦换㐲㕥㑦㘹户㥤㍦慣扤㌱捤㜸愲ぢ戲搵换㌸ㄴ昹㥢㥥㕤㘵㙣ㄴㅥ愴㜰㕤㝤㉦ㄹ慤换〵㕤〰扤搳攰昲摣戸〵㝢㕢搱㌰㈵㝣㈶〶慥㙣攸ㅥ㜶昳㌳晥愰㕢づ㍣搷㘹ㅣ改㉦ㅣ戱攰攳ち㍢摣㠲㑥挸ㄵぢ愱㡡挵攳㑡挵搶戴㜲ㄶ㕣摢愷㍢愹㔳ㄲ㍡慤挵㈷搷㈹ㄱ㈷户㜴㐳搵㤵㠱搴㈹ㄹ攷摦扣㈸㈵昵㑡挸搹㙢ㄷ㥤摤㐲㐹㜹搳ㄵ㡤㠶搷扢ㄷ昲㠱ㅣㅣ㑤慢㌴㔶㉦扣㘴㑤㉦捦㐲㘹㥤㔴㤸㍥㜰昶㈲㑣㤳㘵慢扡㜷㘱㈷ㅢ挶昲㘸昷㕢㡦㈰㤲㙤户捡〵㐷㝢㡢㈶㍦㡡ㄴ㤹㔷ㄳ㕣㐳戰㡡㈰㐷㜰㉤㐰昲晢昰㜱ぢ㜲㤴㥥㕡捤慡戹攴㔱扢㄰㑣愵愶戴㝤㘸㉡㐰ㅦ㤲愶㜴㥡散扥ㄹ㝦㠷昰昷ㅣ摣敤㘹收㘱收昵〴慢〹㙥〰挸㘴㘲愹ㅢ昱ㅢ㑢㘵捣㥢昸戳〶愰扢ㄲ捡㜳愱㘶㘶㔴㤲攱攵ㄷて愶㑣搵㑣㠹摤㐸慥晣㘴〹敢晡昱㜸㉢㙥㙣户晣愹㠰㠶戸攸愰㠴㑤㙥挹扣〵愰愳〷㘰攷㜶敤挰㡣捦㔷㕥㤶㘴㠸㍤㙢晣㘷㌴㕣㔱ㅡ㥢㉢攷愷㍣户㡣㝣㜵挸ち慣晥㍣㤲ㅣ㕦㔹愹搲愸㍢㌸ㄳ愴㑡摢㙤晣㜴㤴昶敡㘹㙤〵㠳㜰搳㐱㘷㘹ㄴ〹㤲昸搱㤱挲㙣戲ㄴ收㌶㐳摡捦㥢㑣㠲㐶攰㤶㘶㔳挰攰㘷㍢㑡㜴㌴㝡㌶攰搲㙤愵摤ㄶ㤲愸挰挴愴ㅥ戹㉢挴㜸㘷愷昴㔵敥捥㐴㉤慣㤰ㄵ戴㙥㤵㜶改〸㔷㡡㔱㜳㄰㐱ㄱ㠷ㄳㄱ㙣戶愰㝤㠱敤昸扤ㄱ㝢㝢㠷㕣㈴挹㕡㌲㜶戲㍤㤵㠲㠲愵ㄶㄵ㔶戳愱㌳㡢摡㤵㥦っ㤷〵㈹摢㍣㜷㘶㥡㤹搴㜹㕢㠷㕢㌲㙦〵㜸攲㥤㘷敦扡攱㑢捦扤ㄷ晤㍥っㄳ㤲换㘴愲㘵㔲摦搹挴㡦㕣收晢昰㤳㔹㙣㉣挹㥣慢愵愷㕤㈰攱㤳〳㐹〹扢ㅤ昷戴㘴戰㘹㘹捣㑤敢捥搲〱搷㍢㍣改扡㠷㈹晣㉥㘹昹㔳㕡〷㑣ぢ摢愳㉣㤸戸㔲㉡ㅥ㙦挸昰敡昲㐷㈶㤴愹㜵〰㥤晤㡥㤳慢慣攸愷搶愳㉢㡥㠸㤲摡〰㈴㌷攸㤶愶ㅤㅤ㘸㐶㈵㈷户㙦㝡愴㍣㍥愵晢㙤㉦㜷㘴㘳敦慣攳捦慡㔷挱〵㈶㘸愵㌵㜷㍥愸㠶摥戸晢戳㑦晦收㌱敢敢晦㤷㔴慦㐴〳昳㔲㐳㘶㠴㤲户㙥〴㘲摥㐱㜰㈷挱㕤〴敦〷㔰㝦㠹㕢改戳㤸〷㑥攱慦收㜹㍥挰㌹㥢〹戶〰挰昳㠸㈴攰㜸〶搸㐷挷㤳㔱㡡搹㈶㥤㡤㌹㐴戰ㄵ㐰㜱㈵㥡㘵捣ㅣ〶㔸㔰戶㌴捡昹戲ㅤ㐱㙦挶㕣㘴㑣㌱㔱愳㝣㑤昲搳㈴〷㑤㜲㑦㍤ㅦ昱㘰ㅥ㜳㥥㡢〶收愵戵捣㘶㠵㌹㝢戹挸ㄸ挱㌸挱㍥㠲晤〰敡㤹㠸㌹㌴愱㌴㡣慦挶㥣㝢㌹攷㍥㠲て〲搴㌱攷㐳散㡢㤸挳㑣㔹㤸昳ㄱ㜶㑥〰㈸㘶挳㈱㜳づ〲㕢㤰㌹㑣慦攷㌳㈷㡦摥㡣戹挸㤸㘲㥥摤㡡㌹㕦㔸㠸㌹㥦㡦〶㥡㔳昲㈴〳㕣戳㡢㤱㌳㔳㌵㔹愹㑢㠳昸挸㔴㜱㕦搹づ晣昶㘲晦㑣攰づ摢挱㤰ㅦ㜴ㄴ〱㠰捡㉤㉢㈵慥搷摤搴㔳摣㙦敢愳攳㌰戲㔵昳㠷㜰㥣ㅣ㥣昱〳㔷扣攷㌵昳挷㠷摣㥤㙥㌰㘴晢搳㡥㌵户扡挵㜰㌸㜲㘰㑡㤷㜹攴㐱扥㜹戶㐹敥昴戴㉥戴愰㜱捣㥤昱昲㝡㘴攸㘲㐸㔵㔵ㄸ〶㘲昰㌴〸〲敡㠶㠵㔳戳㍡扥㌳㕤㌱攰㥤搴搲㌲㥤㤴㠳晢愱㡣㈵㐲㍣ㄴ扡㙥㤶㠱㐲攵㤳捣㝦ㄶ搷㤱扡散㤷㠶㤰㈹㐲慥㘱㕦㘷㜴扣ㅡ㈹晢㜶㐱㘷愲搶づ扢摣ㄵ愱扢㘶㠲㠶ㄱ㙢㜶㜹㌴〲ㅦ扡慢っ搹攷㉤慦㜰㌱㠸〵ㅢ挳ㄵ捡㐴愵昰㙦㘹㥣づ㤷㠹挵捥㔴㉡㜱㘷ㅥ㠶戵扢攸㈶慦㤹㘶戶っ㘹㔵㝢〴㔲㜷㜸攸挶晣㑥戲扢摡㥤㘶㙢㠷戶捡㈲㠵戱愰㌰愴㡦㜴挹っつつ㐷ㄹ挷搱换ㅢ㥢㤲搹㤸挵晥㐹摦㜵㘶〲摤㔵挵挴搲捤攲㕥敤㔸㍣〸㜶㔴戱摤昹〰㐷攵敡㝡㍣攴㕤㍣ㄲ〲㐷ㄲ㤱㤴㤴挸㈹戵㠸昲㌶㙥㠲㐶戴㐴愹㈲㙣ㄴ攵晡慦捤敡昷㑦昰㝡㘶㜳慣㠲㘴㜸挵㤲㌹㉣㝦敥㈷㍤㕡搲昲㑡〱㈲㜴㜱攲扤㍡㉡㝤㍣㘴㜵ㄶ挵昱愱㤲挲ち㕥㌷㑤挷㐱㜹㌵戰昳㤶攳捣㜵ㄵ㐷捡㜹㘷愶愰㐷慤㐹敤㔴㥣戶敢㤵㉥ㄲ㜹㐹つ㍡㤴搵㈲㝣㠹㡥扦㈳㈸㐴㔷捥㤵㑢昶㜳㌱㜳ㅡ㙣㤵㤸㡢㌵㌲愶㠷ㄶ㐵㜳㉤㝥㝦攱㘳㌵戳㡡㑢㙡㐵㈱㈹㡣挲戵捤敢愲㑦攳ㄱ愳㝡㌲ㄷ㡢慢㥢㌶敡㡥扡愸㥡ㄴ敡扡戶摢㘱搷㐵㘳㔷㈲愶㔴㉡戵搴〸〳㕥攱㍡ㄳ攵昷㜰㝡㘱㝢㌳昹㑦〹昰〴摣㝣㌸愹换㐴㈴昸㡢ㄳ㘴戲摢㑤てㄶ㘶づ攳㜶攰攸昶愲㡣ぢ㥥愶㐹㤰㥢㙤挵昱㈹㈴晡㐳㥤挵㙤㥥㕤㜰散戲㘶ㄶ㠲㉡ㅥ㡢搱愳晡㄰敡㑤扢㕤摦收㕢㡦捥攲戸㘷㤵晤㘹㥥攷昲㜳㤷㌴戴㐴㔸挹攲㠰㕤㠶〱㠵捦㈴摥㕤ㅣ㥢㜲㡦攲挵挹㑣愹扣捤㥡昶㉦ち㐱挱ぢ㐵㔷㘸㔵㠶㌲っ㤵㌶搲㑢㡤㔵㜲晣㘲㐲㄰扢つ敢ㅡ〴㤱戸㔸慢㔸挴㘶㈹愹愸攲㐷㥢㈵㕤つ慦ㅤ㕡㤶ㅢ慡㙦㥥攸㠷捤㠰昷捣〰摣扤㙤摦㐸慤㑥晣㑢扤㌴㑡戲扡戲㐸㌸㄰搵愸ㄶ愵㉥挳攴慥㔰㕤搸㐷敤㌱㐵敡㙣㌵慢㘰愶㈸㜳愸㡤㠸愰㥣㑥㜴ㄸ攵㠲づㄸ㍦摣㉦捡㉣昰扢㕤㘱㠳㌹㕤挹㜲晣㘸っ㘷挲㤲㐵昵愲㙡㡥挱㜷敢戴㈴搸昰㈶㘶ㄱ㐰㜴㌰敡戲㘶搱㘵捤㑡ㄷ㐲㌲ぢ捤㠲㜳㉤昷㤰攵攱ㄵ㐵挹捥愷搹㘰㌱昸愲搰㑢愸㤰㤴㌶挰㔰㕥愲㥣挸㔶㥢㑢㍡㘱ㄵ〲攲敥挵〱㠲慣愳昸愱扤㠶挴㜱戵挴㉡ㅥ搴㔷ㅣ扥㜹ㄴ慢㈵㔹晤㠲敢〷挴㔵㤷㠴愱㐷ㅣ㤱㘲挱㡤挳收㙣㠴戰㤱㘰㝤㙢搱挲ち㜵㌶㌳敡㕡㠵㘱扣㉦㜰扤戶攸㈵㘷㥡挷㝤戸ㄵ㉦换㘲摡㈰捥晣愸㜰ㅦ㐱㉥散愵搹㌱㠶㌲㔵㠲㘵戸㔴㈸㐳昲㈶㤶㑣戶愷㕢㍤㙢愴戲搶敡愸攸㔰晦摡㜶㘴摥晡晦戹㘷㈳扣㉢户㈵愷搳㌹愰收㠳〰㡡㘵㍡敥愷㘹挲㙦㜰挲㌱㠰㈴慢㌵捤㔶戲㘰攱〹㌵捣㔸戲挴㠲㔸扡挴敤㈰攵㐸愱㑣㠶挲ㅡ㔸㤲㙡㑦昷㜰搹㡦〲晣摤愹㔳㥢昰ㄳ㔳慣散㔴㥥㉦㙣ぢ〹㝣〸摤㈶攳㠲摡〸挰㤳㘹敡㘳〰攸㝣㠴㌰㍡㤵㍣ちㄴ昱㐲戱捡挱㤳㐹攵慡ㄳ㈵昲改挷搰捤㔹㉣㠳慣攲ㄴ〸昱㙣昹㤹㘲戹㈴挷挹收挷〹㔸㤱㤲㈴攱ㄳ㐰戸ㄸ㉢㈹搷攲㉦扣ㄶっ㘵敡〳㤸挰㜰ㄶ㤳ち㠷㍣扢挹㝤㉡ち㠶㉥搴晣㈴㠰摡〲㐰捦〴㉡㐳㑤晤ㄴ昰戳㙢㉡㉢㌴搸㔷捣晣㜴㠴戰愱㠶〰㉡摣〵㕡ㄱ晦㘷㠰㥡扦〵愰㔸扥㘹㌱攱戳㥣昰摢㥣挰㠲づ㔵挰晣ㅣ㐰㔵㙡㈳㘸㔴㙥㑢〱㡦搴敡㜷㌸昱㌸㠰摡ぢ㈰㔲晢㕤㈰攸晣㍤挲㐸㙡㥦〷㑡ㄶ戲晣戲戰搴扥㄰捤㘲㝤收㥣愵戶て㤳㜳昸㡢㤹㕦㈴愸㑡敤〴㕡㝣㈴㑢㍣攷㈲戵㝢㌱㉦㤴ㅡ㑢㉦愴扣㌹攸愹晢搰㉤㔲晢〳㡥戳㈴搴㈰戵㉦愱攳散㔲㘳改㠸㠲㌲扦ㅣ㈱㙣愸㡦〰㔴戸ぢ戴挲摤㈷㠰㥡㑦〲愸〹㠰ㄶㄳ扥挲〹㈷㌹攱㈰㠰㐸敤㈹㈰㔵愹攵搱愸摣㔶㈷戵慦愲摢晣㐳㠰㈴㑦晣攷㕥㘲挸搶搵㝤ㄸて晤㘵挵㍤㌳㤶㠳㙦〳㜶攱散ㄱ戰敢㘲〸㌸㠹昰〴搸晣㔶戸昱㤳〱㔴㑦㘴ぢ扦晥攱㜴ぢㅥ㌴捥㡤昶收㜳收搲㑥㠸㤹攴〷㔱㠴㙢收㜴敢愷㔰㈳摡㡥昰㠵挳挴〴㕥ㅡ愱ㄵ挷㕦挶㝣㥡㄰㉡捤捡㡣愸搰ㅦ〱㌱愲㍦挵ㅡ㠲昴㍥〳愴㜲㈵㜹摥㔹㈴㔱㙢㍡㕣昱晥攵戵戰挲〴愲挷攱户㐰慤攲㔱㘳扥昶㉣㙥㔵ㅥ〱晥捣㝡ㅡㄴ㔳㌹改晤㕡㠴㜰㍢㐹㠶攳戳㘶〰〹㑣㐲搹〸戹挰㔸㌰攷㈰晦㈲捡㈲㝤㠸㌱攰㠴挳㈰摡昵㜰愰㑣㌴扦㤶慢摥㝢ㄵ㤶㙡扦戴改㌵愸摣挶ㄱ愶ㅡ挹㌱㠸㘸挱晢戹㠳㥡㔴㜸て慦搴搷〱㉥摤㘱攷㍤搷㜷㡢㐱㙥っ攷㠸ㅣ㕦㡣ㄷ㜱愲散㑦敥挱㡡㉤㥦挹㡤㈵捡晣㡣㐶〴㥤㌹㕣㜶㡦㤶㠵㥡愴捦敦〳㠴㕦㙤㙤㝣っ捦㤹㜲㕤て㉥㘶㤹㤶昰㘶昳㜹㠰捥㜸㤶㜱㥤㔷㤶戱㥤㔷㤶㠱㥣㔷昶㔸昸ㅢ敢晥㈸㄰慥㐲て㜰㕥慦散㐳㔸㡥搲㑣扤〰戰㙣㜰㘰愲昱㡢愱搴㡢攸敥㐰户愴㌷㝢昱㙡㍤昵挷攸改㐲㑦摤ㄱ㈱晢㌰晡戸㡡昹㈷〴㤲慥㤰㕣昵〸〰ㅤ㔴㐶㡤㠰㡦㌴愰搰㄰扥挹㍥ㄸ挲愳㥣㠴㍦昳㑦〱慡㠶昰㔸愵户㐱〹㍦㡥㕥ㅡ㠳昹㘷ㅣ晥㐴换㌹㥦慣昴晥㜹㠴昰㜱敡㔳〰㔴㔶㌵〰〲愸㈲挰㘳㈶攵㑥ㄱ慢㉤攸愱㤸ㅢ挵挴㤸㉣㘲㝡ㄹ〸挴昴ㄹ捥挶㤵㘵っ收㤵㘵挰攵㤵㘵搰攵搵捤㜸㝢㘱挴挴㈸㉤っ愶㤸㑣ち挵愴ㅣ戲挷㉢晤摦㘶搷㌲㠲㉣㠰㘲散づㄹ扦ㄱ㍢慢㌱晥ㄵ昴㤳昱㡣攷挲昸㔷㠱㔴ㄹ捦昸㉤扤つ㡣㘷㔸ㄶ挶㥦攲㌰挳昲晣㌹ㄲ㔰㌱㘲晥㝤㌴㉣㡣㘷㐰ㄵ挶昷㠱㠸昹㡣㝦㕦㑢挶㌳慣ち攳扦ぢ〴㡣㘷〸攵㤵㝤㔲㝥㠰㝣愵㠲㥣㡣㤰敥愷㠰㕣ㄸ挶㝦ㄵ㉢户㘲㍣㘳慦昴晦㈳㄰昹搸捡㕣〱㑣搱挵ぢ㝢摥㠸㈶㜰㔲㤶㝥㕥昶昴捦㐰捣㝦〱攸㌴戲ㄵ㈶慢㘷搱㙥㘰㈹愷㘶改㙢攵㥥敦㜱㝡㍣昹㍣㝥敥㕡昸㕤㐲㥤㌹昶㈰㈸㌴㝣㡣戳ㄵㅦ搷捣㔱捡㜱ㅣ㔵㤲㘲捡〹攳捥愵慤挵㤰换愴㥦㝦挹敢㈰挱㕦㘲ㅤ㙥扡收㤱戹攲㉡晣㤹㙦〲㈸㝡㤲㉥戶搶ㄱ慣㈷搸〰愰慥挶㈳昹㜶昵改攳搶㤱ㄳ摢㙦ㅡ昹㠶搵㝤捦㘵㡦敤㍣愹慥㡡〶收扤㕤愵戳ㄱ昶晥〸〸挵㈱㈲愱挷ㄱ昶晥ㅢ㄰昳㉤㠰㑥㐳㠹㙢㘱扢㈲ㅢ㤱〴㥤㠹㑣晤て捥㡡慢㤷昱㐳㘹愸ㄵ㜸㈴㔹㈰㔴扦捤ㅥ㥡㘱㉢慡㤷㐵挴捤愳㍡ㅢつ捣㝢敤昹ち㤷挳㥦昹づ㐰㤵㙡㥡慢㤰昲㘳づ晤〴〰㔴㡢㕤戲摤㐰㌵㉤㔱愶晥て㘷挵ㄵ捤㐹愸捥搴㔳晤扦攸㔵搴攱㔶㔴㈷ㄷ愲㍡ㄱつ㌴扦㡦捣㔲敢攵愱㍦〳㘲晥㥣攰㍤㠰㡣愲攲换搳昹㤱〰㜹戶〶ㅤ㘹ㅣ捦㘸っ㌲昰摥捦挳㠱㥢搱㘱ㅡ搸㝡㤲㡡㝦换挲㕡ㅡㄶ㕢㙡㥦搶㜵㘳㝡戲挸摣愲扤ㄸ㝥搹㐶㕤㤵㜷㔶㡥〴收づ搴㕤㍣㝣摣㌶㡡㔲㈲慡㉤昸昸㌴ち㜶㈸㌱昲晣㕢㌹搹㥢搲攲捤愹攲㉥て㐷晤戶攲㠸㡦㠲㘵㈱㡤㉦㐶〲㝣㙣㔸扥ㄸ㜲㘴愴㑡〹摡㌴戴㠳敦ㄹ㡤㤶㔹ち搳㡦收㑡㐰㕤㔵戶挶㡦㑡㘵摥㘰戹㘶㘹ㄹ㜲㉡づ愱搵扥㜲㤲戴挸㌷搴扢㤰慢㠴搷户㙦扢㤲扡㠰换挰挷攵㤸㉢㔶慤㘴て㜸㘱㘹戶戱敢㐶っぢ㠸㈵改〶㥡㌷挵㝣㜱㤸㜷㌴㝤㥢搵摥捥㥤㡥㥦㜸㘹换捦搶㝤戸㍦㑢㑢ㄷ㌵㌴戹㘶㠶愰ㅤ㈰愳㘸散愲㙤晦ㅤ㘹㕢㐵つ改〰㘴攰㈷昵㙡搸㠵㥢ㄴ慤㥥慡㘸㜲㝦㠶㍡搳㜲㍦换昸っ㝡愹摡㝥㤶戳慢戶ㅦ㐵〷挱㍤㔵愹愴㘵ぢ㤵㤷㜱收ち㠲换〱㌲㡡挶㉤挴晣㝢ㄳ㤵㌴㜸ㄹ㜸慢㥥捡㤵戸㐹搱捡敢愸晣㘱㑢㉡慦收㌳ㅡ愹㕣挵慥㍡㉡改㄰敡愹㔴戴㘴㜹收㥢搱㌳摦㡦㡥戴㤱㔲戴㙥ㄹ昸㝥㌴戰㐹〶㤴愲㤴㘵攰㝢搱挰㘶㜴㤸慢昱愰㙥摡㜵〷㕡㙤慦〱㝢㉥㝥㕡㝤换㌸慤㥥㌲捥挴ㅣっ㌸㡡戵㌳㈰攷慣戱㤸扢搴攳捥つ戸㔷㔱攵戸㠶㜹㘳㠴戰愱愸㌴㐲晦ㅢ㑤㍢愶㈲挹挰㍦㌵敤㤸捡㈵〳愷敢㜷㝣ぢ㝡扢愹㐲㡢敥㔸㔱㜵挴ㅣ㝡㠰㈸㙡つ晥攳㤳慢〸㘱㐳㔱㐳攴〱晦搰㐴ㄲ戵㐶〶扥摢㐴ㄲ㌵㐹〶㕥慢㈷㘹㉤㝡扢愹㉦㡢㤳㐴㍤ㄱ㤲晡㠰㈸慡〸晥挷捣摢㈲㠴㡤㙥捡昳〰㄰㘳㔶攵てㄶづㅥ晣㘹㜷㈲户㌲㜱敦㤶㡥ㄳ晦晡敡て㡥扦晥愱㑤㙦扤晢昸攳慦晦昰昸愹㜷扦㌵戹改㍢㈷㑦晥搵摤㑦㥣晡挱㈵挵㈷㡤㙦晣㜴昴挹㘳㝤㠷㡦㍤㔰摣㜷换戶㘳昷摤扦愷㙦昷戲㥥㜸扣慤敤愶攵㝦㜳挵㥡散挷ㅥ昸愶㝡昹㡤换换㑡㈴挴挷㔶挲ㅡ昰㔸㤶㤲ㄲ愳㔹て愴㌳摥㑤㈶㕦㔰㌲㐴㉡昳挸愰㜴㠴㡣㕦ぢ挹㈰㘳㉦㈸ㄹ㈲㠹㜹㘴㔰㈲㐲挶㐶㈱㐳㤱㈹㈲昵敦㐴㔲ㅦ挰㉤昸㈶㑡㤱㑣ㄹ昸敢愶〱摥㈸〳摦㙥ㅣ㘸晦㝦㍣〸㘲㘸</t>
  </si>
  <si>
    <t>㜸〱捤㕣ぢ㜰ㅣ攵㤱㥥㝦愵㕤敤扦㤲慣昵㠳㠷挱ㄸ㠱つ搸挸〸ぢ攳ㄸ戰ㅤ㕢㤶㉣㕢㐶戶㙣㑢挶扣ㄲ㜹愵㥤戵搶摥㠷扣㍢戲愵ㄴ㤷〴㤲昰㌸ち㐸㔱㜷㐷ㄱㅥ收㜱㌹㐲㉡㠱攳攵㈳攰㠴挷愵㠰攳㥣慢昰ち㤰㄰㈰㉥ㄲ㤲㐰〸捦㍡㈷〱㝣摦搷㌳扢㥡摤㥤㤵㜵㡡㕤攵戱戶户晦敥晥晦改改晥晦㥥敥㝦㘶㙤㈸挳㌰昶攳攰㌷㡦㑡㈲搳扡㠶戳㤶㤹㙣㙣㐹㈷ㄲ㘶㥦ㄵ㑦愷戲㡤捤㤹㑣㘴戸㈳㥥戵㉡㈰㄰攸㠹㠳㥦昵昷㘴攳㕦㌱㠳㍤摢捤㑣ㄶ㐲㝥挳〸〶戵㡦㝣攷ㄳ捥㌵㌴㝢改㑡〲㐸ㄹ㥡〲扡㡡㈰〸㔰愳〱扡㕢㤶㜵昶㙥挱改扡慣㜴挶㥣㔳㝦㥥㍤攸攲愶愶㐶晣㥢扢㘰㐱攳摣㌹昵㉤㠳〹㙢㌰㘳㉥㑥㤹㠳㔶㈶㤲㤸㔳扦㜶戰㌷ㄱ敦㍢搷ㅣ敥㑥㙦㌵㔳㡢捤摥戹昳㝡㈳㘷㥥搵㜴收晣昹戱戳捦㍥慢㈶㠴㤱搷戴㉣㕢㥢㌱㘳搹㠳㌵㘶㌵挷散㙣㔹搶戸挶戴づ搶㤸㌵ㄸㄳ㐳戶愶㤳㤱㜸敡㈰つ敡愷搱攷戵㥡㝤㜱㝡挷㌴㌳昱搴收㐶愸㕤㘰㘸戴ㄶ㌴戶挱攲㝤㤱慣搵㘲㈶ㄲ敢捤ㄸㅤ㔳㤳愴捤捣㡣㤹敡㌳戳ㄳ㤲换㠷晡捣㠴挳捥〶㤳攷㐵㌲㙢㈲㐹戳㤲㐸㕤搲昶㕢㝢搴㑣㔹㜱㙢戸㌶戹㈱㙢慥㡦愴㌶㥢ㄴ昱㈷㔷っ挶愳㤵㤵慡戲搲愸㌸挵㑢ㄹ昱㑤㘳㕢愶慦愵㍦㤲戱愴㐵慦㌵㜹挹扡㘶㠸㈸㕥愰ㄶ㘷㔱㝤㔱㉦扡愹㉢㥥㍣搷捣愴捣〴㑦㐲攷㌵ㄴ〹㠹㑤㙣搳攷㡤㤳扢ㅡ㍡㐶㔵㍢ぢ㠲㤷挲戳攸㕡㠲〹〰㠱㍡㠰改ㅢ㑤㜳㙢扤㤹㠸㙦㡥昷㈶捣晡ㅤ㜱慢扦扥㌹〹㝢昷㐵㔲昵㉤㉤㍡㑣改㠹〰慡昲㍤慣㌵昷㘸㔴挷搷ㄳ昱昵昴晡㝡晡㝣㍤㔱㕦㡦改敢㠹昹㝡㌶晢㝡晡㝤㍤㜱㕦捦ㄶ㕦捦㔶挸攴㡥㘰㔵㤵捦㌹摥㙤㜸㘰改愲㤷扥摤晥挳戵搷㍤昰昶㤴ぢ昷㉢㉥㉦㔹㘷㤳㠱攸㈹〰㠱㈳〰扣戴敢戲㈲㤹ㅤ改㜴㤴摡ㅤ㐹改愳〰㤴晡㍤戴愳㠶扥ㄷ摦戸㜹挶㠷搵敤摦扥晡戴攷扥扡愹㌱慡戸㘸㘵攸愹ㄴ㍥〶㈰㜰㉣挰戱ㅥㄷ摥㙡㈶慣〸挷㥤㐶搱攳〰㤴摡敢㡣摢戴㜷挶散㤳愷扦搲㝣换慡〷㙥㕦㕣㜷搵㔷ㄵ攳㠰㡣㝢㍣㠵敢〱〲㈷〰㑣昳ㄸ㜷㐳ち㌱㐷ㄴ㍥㤱戲㌳〰㤴㝡捤ㄹ㜸换㐵搵搱ㅦ㉥摣搷昲攰㠹摢扢慥慣晤改㘴挵㈹㉣〳㥦㐴攱㤳〱〲愷〰㜸搹㘲㜵㈴㤳㠹愷㉤㡢㍡捦愲昴㙣〰愵㝥攱っ㝤㙢昳攲搵昷摤晦摦㑢㙦㌸攱扥扢戶㥤晣挸㘲挵㠸㈵㐳㌷㔰㜸づ㐰攰㌴〰㉦㥤㔷挶ㄳ㔶㕡愶㐰㈳㘵㑦〷㔰敡攷捥挰㉦㑦慤扤散挶摡㑢摢ㅥ㡢慢ㅦ摣晦挸扣㉤㌵㑤㘰慦㜳㘶㕡㙢㈶戲〳换㜵㈴ㄲ㥣搱㌸㤷晦づㅣ〲ㄱ〱㘳昳㘳ぢ㘲㑤㑤搱昹㜳㈳昳㈲㝥捥搵戱㉥㍣㑥㥡㥡搸挶㜸㉡㥡摥㈱㉢戱㈶搶㠶㙢㌰㌳搲愸㡢攱换㡥㈶搲慥㡤㉤ㅦ㐲ㄸ敥戳ㄷ敤㤴㔸㡢㤹戱㄰扥慣攱㤱㤵㍣㙤㔹㈴㙢㡥㌴ㅢ㥣戱㤷愵〷㔳搱散戱摥㑣㑣㑥换㍣愶㤸㌷㌲㐸㐹户㉥㉣㌵㌳㉢㉡㑤㉦敥㜶㕥㈴㌱㘸㌶て挵㙤昶㜱㐵㙣〴戹㜴㙦㜹㙥㕢挶摣㤶攷㤶㘸搴㡣㕢攳㜶ㄹ扢攴㉡㙤㤶慤㔷㝤㑢㝦㍡㙢愶㐴扤㠶攴摡㜸摦㔶㌳搳㘵昲挶㙡㐶攵㔲㡦㈰换㠹戴つ㥤㈹㕣㈸㘲㘷昴㐴㌷㤵㠶㌶㔳㔱㌳ち㝤〷㘰攵攱敥〸㈲捤㤱〵㈲昶㌹挱㤸㕡㐰㙥㑢昷つ㘶㕢搲㈹㉢㤳㑥ㄴ㜲㥡愳摢㈳㠸敥搱搵改愸㔹㈹㠷㘱㐳㘵㔴㔴㈸㘵捣昲ち㤳ㅣ㍢换㐰敡㥡㈴っ搷愳ぢ扢㈶ㄱ㠵㍤〳㜰㝥㘴㈰慥㐹㐶昹搹愳㙡攲㥥㠴㤴㥥㍢慡戴挷㈴㘵愷愳ぢㄷ㕥攳㝡昸〷㝥㐸㤸㕣㤵扥㤹攵㠷ㅣ㤹㤷〷搰搴攵ㄵ收㔱㤴ㅥ挵㘸㌲㙣㝥敥ㅤ㕡㘱㥦㙦戲㜳昵换户攳ㅥ扥㌲㤲㡡㈶捣捣愸㔹愰愲㐶晡っ㠲㜹〴㘷ㄲ捣㈷昸〲㠰晦扦㄰攳捡㕡㤴昷㈹㌵愴㠶晤㍢攲㔱慢㍦搰㙦挶㌷昷㕢愰㈱㝢っ〶㘹敥摢昰戹ㄸ㥦摤㐸ㅦ㕦㘶㐲慡捦㈲㌸㥢攰ㅣ㠰㔰挸〸㉣挴户ㄱ〸改㐵晣㕡っ㔰㤷㑢㘲敡敤㤹ㄹ㌲晣扣㐱晦晦搳〸收慣㕡戲ㄶ愴㤵㔹㝦ㄲ攳㘶㉢㉡扣慣戱㌲㤲敤户戸㄰㐷㘵㑡挲昰㐵づ扡〴愰㘶㈹挰㥡㤵㘶〲换昸㘰㘵愴㝥㈶ㄸ〷捣㝣㈶㐱攸挸㘴搷㜰慡慦㍦㤳㑥㈱㜱㙦㡤㔸㤱收㍥愴㜷㔹ㄵ〹㈴㍢搲㉤㠳㔶㈰戹㌲㡥慦㥡攴㝡㜳挰㡣㔸㉤〸搳㔶㙤戲〳愹愱挴搱昶攸㤰㍦㘹㘷㜵慤㘶戶㑦㌳晤㙢㐷㔸ㅡち〰㐳㥣慤㐹㌲搰㤸㐳ㄶ㠷慥㑡慥㡤㈰㝤戴㌴㠴ㅡ愴㤷㡤戱㘷慤搰㜲扤㐳㑥ぢ㈳㠴〵㜵㡤㔲㉤〴㝢㈴㠳㌳〷㜷㔰摣㝦㉢ㅤ㔸扣㠲㌶㔸昱㐴戶搱㌱㙦㘳㙢ㅡ攵㠱㈹愵换㔲昴っ〴㌰挱〲愳㍡慢㜸愱㌳㝦散散敢戵㠷㠵㉡㉢㌲改挱〱㈶㙤〷㙢ㅣ㡥㘵攸㘶㠰㥤ㅦ㝣㝦攱㐹户摣扢摦昹晥ㅡ㤶㤰ㅣ㥡㈹愶收㝣㘷ㄳ㕦㜲攸㔶㝣㠵㐶攳昹㤹㜱㝡㐶摡㌲愹㉥㤳扣㥡㈴慥戶㍢㘳㑡敥ㅥ㤴挶昰㠰㔹㥢摣㤸捥㙣敤㑤愷户搲昹ㄳ愴㤵敤㌷㑤㡢〹㜱戵㤳晦ㄳ㔷㑡㔵㔴ㄴ攴户慥捣㤹愹㜴㘰㈵㐰㙤㜳㈲㔱㥦ㅢ㌱ㅢ㘸〷愹〲㜷㤴挰㉡㈰昵㉤改攴㐰挲戴㑣摥㤵ㄲ昵ㅢ〶摡㔳摤晤㘶㜳㍣㔳扦晤慣挶愱㐴㜶㐸㍤〴㉢㌰㐹㑤捥㍡攷㉢慡昵搵㔵搷摥㜵挵㈵㤱㝢晥收㔷て㍡㡣㤲挴㤸昹戰㘴散慢㠱攸㌵〴㥤〴㙢〹搶〱愸㝢搰㤵㌱慢〳つ㐶㥥㝢㤱攰搹㤱愷㡢㌲摤〴ㅢ〰㄰㜹挴ㄳ〸㍣ㅢ搱っ㥣て㔰戵挲㑣㤹㈸㐶㐳㑡㌱㝤㘲搰搱ㄷ㄰㕣〸愰㤸㕤㜳㜹ㅡ晡㈲㠰戲㍥㘶愲㕥敡攳㉦㠳ㅡ搲愳昰ㄴ昳㜶晡㔹搳慥㥡㤶搴戴愲扡挹戱㐵㠹㤱扥攳㌰㑡㔲㝣㘶昶㘲愴捤ㅣ愴㥦㈰㑥戰㠵㠰㈵㠸晡㈷挷㐸户愱㔱ㄸ㥥㤳㤴㐹ㄱ愴〱㕣㐶摡㐶ㅡ愳㜳挸㔰慣ㅡ挴㌸㔹ㄲㄹ昰搵㌴〰摢㌸㠳挰捡ㅡ㠷愵㐶愹㜱㠶㐰つ改㔱㜸㡡挵㠷㤷㜱㉥㉤㘷㥣慦㍢㡣㤲㍡㠵攵㠹ㄸ攷㔲慡㜲ㄹ挱㌷〸扥㐹昰㉤〰昵ㄵ挷㌸愵㌳攸ち捡㕣㐹㜰ㄵ㠰换㌸㔷㤳收ㄸ愷ㅥ戸ㄸ攷ㅡㄲ慦〵㔰㉣㜳㙣攳㕣〷慣慣㜱㑥㘰㠷㤲攸㜰㍤愸㈱㍤ち㑦捤㠰㠴㤷㜱㌶㤷㌳㑥捣㘱㤴搴㕡㉣戱挴㌸㌷㔱㤵㥢〹㙥㈱戸㤵㘰㈷㠰摡㔴搶㌸户㔳收づ㠲㍢〱㕣挶昹㉥㘹㡥㜱㔸扥㠹㜱敥㈲昱㝢〰㙡ㄶ㠰㙤㥣扢㠱㤵㌵づ㙢扥㔲攳晣〰搴㤰ㅥ㠵愷㘶㐳挲换㌸慢换ㄹ愷挳㘱㤴㔴㡢つㄸ㐹㡣昳㄰㔵搹㐵昰ㅦ〴てㄳ晣〸㐰戵㤵㌵捥愳㤴搹㑤昰㘳〰㤷㜱ㅥ㈳捤㌱捥ㅣ攰㘲㥣㈷㐸㝣ㄲ㐰㌵〲搸挶昹㑦㘰㘵㡤㜳ㅡ㍢㤴捣㥣愷㐰つ改㔱㜸敡㜴㐸㜸ㄹ㘷㕥㌹攳㥣攱㌰㡡㉢㕥㍦昳挷攲㍢戸㙣挶攴㙢〱㔷㤵挱㡢っ挴戸つ㤰慤㡥㌵て㕡改戶戸搵㥡戵㙡㘲〰㐰愵换㌱㤲㌶扢㍡㌵挴捥㡢㥢㍢扡㜱て㍢扥㤴㠵㝤慡㤶挱慣㤵㤶攴㘴㝡㈹扦㌵扤㈶㙤戵挶戳〳㠹挸昰㑣て戶捤搹搸㙦愶戸㥦㠲㜲敥㐰㐲改㠱〱㌳敡愱㘳㔷㝡㌰搳㘷戶户ㅥづ㤵愰戲戳㉣〳㌷㜲攴㔸敡愴昲㤵㡦换敥慣〶㝣戸昹慢㜱ㄶㄲ㥣㠵㠶晥㌹㈱捥㠹愹慥㥦〳㡡ㄹ敦㘷㜵㌱晡ㄴ㜱搵㤶㑣愶㐲㌱戸搵愶搵㍡㥢ㄷ敤愹㙣㍣㙡㠶㥣搶敡㜸㙡㠲㠳㜶づ㕡〵㥣挸搰㘴㠷㠳っ愵㌳〵搷昷㐵㌲搱挳挱㉢戸㌰ㅣ戶㑢㔴〰晦挶㘷㘸㝢ㄸ挳㜸㍦户攱晦晥搷戰搸㥦〷㤹戶㍥ㄳ摦㥥〹㘳㝥㌹〲㜱㤵收㜵㤰慦愵戹昳攴㈰㕢慢捤㐸㑡扣搰㘵㐵㕢捤敤ㄳ㐴挲挴〴挷昶㜰挲㥣㕣搸㤴扡㐱挷㥡㝢戳改挴愰㘵㑥挸㘳戲搰㜵㙣扤㤹㠸㜰㥢愵㈶㡦慤敤戳戰ㄱ㤵ㅦ㡦㕢㈸㠷㡦㠷㘰㤱㑡挷㑢㑡晣ㄴㄸ㘵昲ㄶ㕥〴搷搰㌸扤慡っ㈳㈶挷㝢㑢搴㜷㙥攴㜱昷ㄲ㈳㠷㠴㜸ㄸ晥昹ㄸ㝥散晢㈸㕣㐹㤳㜳摢㝢㜶㠴㤳攰㔵㤳愳㜱ぢ愳㌶㈶㜱て晢㤴㝣㌲㔰挷愵㤳挰㘳ㅢぢ晢摥㠹挴昰㠴㔸㝢慡㉦㌱ㄸ㌵㍢㈲扤㘶㈲ㄷ戳搳㤹攴㘱攲㉦㜹搴㘵晢㙡ㄴ扢㌸㥢㑢敤㜸摥㤵摢戵ㄹ㜷㤸㌳昴ぢ㌰慢摣㜲㌱㐶㐸扦㠴ㄶ㕤挳㉤㤳㜱㙤㕡㑤ㅡ搹㜲㤵〷㉥〸㙤㈵㈴挶㌴ㄶ昰昹㝤㉦㔹㜱㉥戱㡥㜴㐷ㅡ㝢㤲㔱ㄷ㘹㘵摣㈶ㅤ㌶敢㑡摣ㄴ〸〴挶㝢㠳㠱㠱㜱扣敦㔴捦〸㝡㜶㝢〹敤㑦て㜰㝦愹戸昴㜷㈵㈲㜲敦㤷㈰挸戴慡㡥ㄱ捣㑥ㅣ扡攳㔶挲慣㡥〹㕦昰㈰㤷〴慤㔹ㄵ敢敥㐷ㄹ摤㕡ㅢ㕢㤱㠹㐷ㄳ昱㤴挹㈴〴㝢攴㝣挸搵㘱㙥挶㙥敥摡㜴㌶捥㠷慢戵戱敥㑣㈴㤵ㅤ攰㙥㐹摦昰愴㠲㤶㌸换ㅦ㕢ㄶ㑦㘱〱搹攷㈴㕥ㄷ敢敡㑦敦挰昳搹挱㘴㙡㐵㘴㈰㝢㔸㌸ち㔱挸㌹散㔵攵㔳㍥㥦ち晡㠲攳扤㔷挹收〶ㄳ〲㠳㜹愲㡦挰㜱ㄷ㜷〲㐷㔹戳昴㤴戳㥦捥㌵㑢扤ちㅥ㘷㝡㙥收攵ㅦ㜰㌳づ敢㤷搹攷ㄵ㠰㔵㉢㌶戴㡦㍣㠵昹扢ㅥ㐶晢戹㜷㌹捡敤㐰愶㐶㝥换昷〸〸㑦戰愷ぢ㘹㥣㍤㕡扣捥㔶昱ㄴっ挵㐴㠶戳ㄱ㜷㔰㡡ㄳ㙤挳㘶㕣つㄶ㍦挲㉦㌶㌱ㄱ㜷㈷搸つ愶㜴挹㐸㈲敢昰戰攳㤲㡣㜰㝡㜱㙡㜶㈱㜶㥢㐱挹慦ㄱ㑤㜴っ㐰收愰㐳㡡っ㠱ㄴㄹㄲㄲ㙥挹㝣㡣㈳㌸挷㑡㙦㡥㘴昰攸㌳ㄹ敦ぢ戲挱㐷㉤㠷挵扣挴ㄴ㤲㡤㐳ㄸ㤴㠷㑣㑥㈴慢挵ㅢ愶昶ㅥㅦ摣摤㠸晡㠱愶愳晢㌱㝢㝤㜲ㅦ㔷攳摣㈳挷昴㤵㠰慦㝦㠹搱晣㍥〰㠴㝥㐰ㅣ慥㈴っㄴ〹㐴㙡ㄱ攸㘴敢㕦㌹〸ㅢ㤵摣㍤ㅥ㜵摢戲ち〲愱㡥㜴㈴摡㠶愷㜱改㑣㤵昳昲㐴㤰㥢㘹〸㉢㤹㌰户慡㕢戰愳㠶攷㐷摢㤱ぢ㘷㠲㈴㜴㘱ㄳ戸㤲㥢摣〱摢㠷戴㡤攱昷㔷〷扤捥搵㥥ㅢ㙢愶戳愵攷㝥㍢愴扤㘴晣㜷搷㥤㠵攸捡换㘲㉡愱㕦㈳昸㌵㠰㈲㤵搷㔳㈴昰㍡〵摥〰昰㌷〳ㄴ慦㤲戲摢扡ㄵ散㤱攴㜶㜳㌰挹换㐱捡ㄱ挰㈶㌴戶慤㘱㤲㐰㜵㜰㈹昸晡㑤㠰㥦敤搹挳㠲搹㔰摣㌷捤㥤㥦㡦㥦ㅤ〵㝦〳㔴敦愵挰㙡〰挶ㅡ㜱㥢愱摦〲ち㤷㐸㔱昲㕢愰戸㕤愸㌵昸㘶㘱㤲㍢㕣㥥㐴㍡晤㍢㤰㈹搵㠹㙦愶搴㜴攸㠱搲㌳戵ㄶ㜲㑣搱っ晤㌶〱ぢ㈲挹ㄱ晥〰㠴㠳慤挳㌷昳〴晢㈸㝢㈷㔳㕤㄰攰摤捣㤰㙤㐳㌹㜷㔱昴㔴摤攰㌲㠲敡㜷〰搴〶〰〶㈶㘸㘹㑦搴㍦〱㍦昰㐴攵昶㈷攷愶㝥捦㐱搸㔰ㄷ〰攴㡣ぢ㌴㘷摣㍦〳搵敦〳愸ぢ〱㍣〴㍥愰挰㠷ㄴ戸〸愰㤹慤㡦〰昲㑥晢㌲ㅡ戹㙥㉥愷㝤㑣挱㑦〰搴㘶〰㤷搳晥ㄷ㑤愸㈷㑥摢〷㤴ㄶ攴㤶㘶㜹愷晤挵㤱㡡攳㝢捣㑥摢〲㘱摢㘹㝦〵㌶攲戴㑦㥤挱戶攲㝢㉣㑥㑢㐲捥㜶摡戱挰愸㜹昱㉤㑦愵㐰ㄶ愷㝤㑥㝥ㅡ愰挰㘹散㜲㘰愷㙤戳挷㌶㌴㐳㄰晥散㑦ㄶ㐸捥戸㐰㜳㑥昳㐱㐰㔷㔰搰昲ㄶ㘰〲慤晤ㄴㄸ㠴㐰㌳㍥㍡㠰㔶摥㘹㐳慥㙥㉥愷㔵戱㕢㤰摤㉥㠵㠰换㘹㈱搰愰㤱㌸慤ㅡ㌸㥤㜶ㄹ㐸攵㥤㔶攳㐸㝤〳㔲㘳㜶ㅡ昷㙣㙤愷搵愲晢㠸搳敡㥣挱戸㥤㍢ㄶ愷㕤〱㌹摢㘹㈷〰愳收㈵㑥攳慥慦㌸㙤㈲㤸敡㉡戴ち㥣㌶ㄹ搴〳㍢敤㙡㝢㙣扣搱挳㐱㥣㠶扡〶㠸㠷搳㡥㠰㠰㍥㤲㠲搷㝡ぢㅣ㐵㠱愳㈹㜰ㅤ〴㥡昱搱㔳搱捡㍢敤㝡㔷㌷㤷搳㡥㘱户㘳搹敤㈶〸戸㥣㜶ㅣ㘸㌹愷㑤〷㑥愷摤っ㔲㜹愷ㅤ敦㐸摤〲愹㌱㍢敤㔶〸摢㑥慢㐷昷ㄱ愷㥤攸っ戶ㄳ晣戱㌸敤㜶挸搹㑥㍢〵ㄸ㌵㉦㜱摡ㅤ㈰㡢搳㘶㠲愹戸㉤㕤攰戴㤳㐱㍤戰搳戸㝤つ㐱㐳㥦挲㐱㥣㠶扡ぢ㠸㠷搳㘶㐱㐰捦愶㈰昷戶㍤〴㑥愵㐰〳〵敥㠶㐰㌳㍥㝡づ㕡㜹愷㜱㐳㍢搷捤攵戴搳搸慤㤱摤ㅥ㠲㠰换㘹㜳㐱㠳㔶戲搲㥡㠰搳㘹扢㐰㉡敦戴㌳ㅣ㈹敥㕤㡦搹㘹て㐳搸㜶摡㍣㜴ㅦ㜱摡㝣㘷戰ㅦ㠱㍦ㄶ愷㍤ち㌹摢㘹愷〱愳收㈵㑥摢つ戲㌸㙤〱㤸敡挷㘸ㄵ㌸敤㙣㔰て散戴挷散戱昱㤲〱〷㜱ㅡ敡〹㈰㌹攳〲捤㠵挷㠵㄰搰㡢㈸昸愴户挰㘲ち㝣㤱〲摣㠵㙦挶㐷㉦㐱㉢敦戴愷㕣摤慡㠰㍢㠹挸㔲㜶㙢〶昰㜳㍢㜴㙣摢慦散ㅥ㜶敤㠹戳㔸挸㑥㡣慤ㅢ㡣㈴昰㐲㘶㈷㌶㘶㉣㤲づ㠷㙣扣搲摥ㅥ㉢㝥㈱慤昰㍤㑤散㉣换㈵㕣昴㈵㈶㡦挵㌶㈸㤴㜵慥㉤㑢挹昱㙤㥦㠵晣㍦昹㝣晦晥戱㥤〵㝥㌱慡戶昳㕤㠷㥥ㅥ㈳挸㜳㌲〳つ改ㄶ㌰戸㡡戸㙤㑤ㄹ摤㑡攸ㅣ敡㜹㈰㈵㔴晦ぢ愰㡥㔲挵ㄶ敤㍣戱晦攴㤱㥣㥢搵㔵㐳㠲敦㘳㝢㈵敢㠵挵散㜲昴㔵㉦㜹改愰㔸攷㡡㘶㉢㈸㠳〶㉦挷晦㑢㠰〳㤶㐷慣愹戰愷㡥㐲愹换ㅡ㑥愰㌸㈵捡昷〳㙣㡣搹戸捤㠶搲改っ㤲㠵捡攲㌷㠲昲㝤㥢㌰㔴昵㤴愲㌷戰愴ㅢ㌹慦攰攳㝦ㄸ㉥㉡摢㥦㡡㡦㜸㠵㝤㜸〴摡㐱㥦戲㍡摥㤷㐹㘷搳㌱慢扥ぢ㥢㉣昵㝣㈷㉦㠶敤戶㘶晦㉥㡣攸㜹㑥㕥㔸㘵㡡敦㉥㡢愳㐳㕢㔳改ㅤ㈹搱挶㥦攵慢㠹㍣㥢慥慡攲㘹戸㔷㈰挷っㄸ㉦晣㉢愰散慣捦㠵㐸㙤㐵㤸㐵て㡦㌰ぢㅦㅥ攱搷敤㙦㈳捣㑡㠷㐷摤㥢〰ㅣ㠵㘱晢愰ㅥ攱摦㘰㌸㝡㌳搰〱㙤㈶戶㉣敢㈹㝣㑤㍢戰ㅡ攴ㅡ㤰愵昶㕢㡦户晡〲㙢㐰㤹〰㡡㙢晦㈴捣㤲㠸愳攸㑥㌰攵㤵㘷㜹昹㔹扤〵ㅡ〳㔴㐸摤〳㍢㜲〱搹ぢ愱ぢ㘲㕣〸㉣㤵㠰攲摤〹㐰ㅦ㄰㝥搴敦㜲搴㠲攵昱㌶愸㕣っ晡㍣挸㉡㔶㍣搲戳㐰收㥤ㅣ昵㝣捡愰挱搳㈹搶㉡㥣慣敡㉥㈸挰㈹〲ㅣ慦㐱㤰てㄷ慢敦㠲㐲㌷ㄷ扡㠹ㄵ㡢戸改㘲挸挱㑤慣㑥㜸㠴㔹愱昰〸㝦㘰㝦ㅢ攱てㅤ愴敥㈳㈰㠷挶㑤ㅦ㘳㘴㌱㌰摤愴改ㄴ㑤㍦㠴㍦挹搱㌷㤱㌴〵㉤㍤ㄹ㐰戱戴戱つ㝦ぢ慥㙣挴昰㔱㠸搱昰晢㈸㐴改〲昳晤挵㤳晡㔷㔰挵昰㌱昴㔰慣㕡㑡㝢㝥㥥愳昶㔳〶つ㌱㍣㌱㌱晣つ㔰愲搴昰晦散㘹㜸㔶ㅤ㘲昸〴㄰ㄸ摥挷攱㜰㠴㔹㘵〸㔲㤹㐳㔸㔶昰愸㘳㐵㜱㘸っ捦㍡挴换昰㉣㑤㠴㍥〰㐴摥㜵搷㔳愱㠹㘲㜹㘲ㅢ晥㥡〲挳㜳㝦㤱㠶㘷挹㠲㍦㐳て〲收㘷㝣㑤㡥㕡攰づ㔶ㅥ㘲昸ㅤ㘴戳昲挰㕦㤱换愴㘶㈰㜵搸㘱㡢攱㔹㌳㠸攱㉦昷㌴晣㌷㍤つ捦捡㐱っ晦て㐰㘰㜸㔶〹㍣挲慣ㄴ〴㘱㔹㈰〸㑢〳ㅥ㜵慣ちづ㡤攱㔹㑢㜸ㄹ㥥攵㠵搰㉦〵愲敢愱㠴㍥ㅥ㐰戱挴戰つ㝦㐹㠱攱扦〵㍡つ捦戲〳㝦㠶扥ㅣ㌰㙦㜸㤶ㄹ㐲㉤㌰㝣㍤㐸㘲昸㉢挹㘶昵㔰㉡㌳㌳㐷晤㐷〷ㄱ挳㌳敦ㄷ挳て㝡ㅡ㍥敢㘹㜸㘶晦㘲昸㙢㠱挰昰捣昴㜹㠴㤹敤ぢ挲搴㕥㄰愶昷㍣敡收〰㌹㌴㠶㘷㍤攰㘵㜸㤶〸㐲扦ㅥ㠸晣㔸㐲㥦〴㑤ㄴ换〴摢昰㕢ぢっ晦㉦愰搳昰㉣ㅤ昰㘷攸ㅢ〰昳㠶㘷愹㈰搴〲挳戳〲㄰挳摦㐸㌶㉢㠰㔲㤹〵㌹敡㑤づ㈲㠶㘷敥㉥㠶㡦㝡ㅡ扥搷搳昰捣攰挵昰㍢㠱挰昰捣搶㜹㠴㤹戱ぢ挲昴㕣㄰愶攸㍣敡㤸㥤ㅦㅡ挳㉦挵挸㕥㠶㘷㥡㉦昴㍢㠱挸㑦㐹㜴〳㌴㔱捣㈶昱㘷攸㝦㜳〴㈸ㄴ捥搹㔳㐹㍥㐷㜶㥥㐲㌶㌳㌸戹攴敦〱愹慤昰㌳〹㔹㔸晥敤つ搷㑤扥〱愹㘶挱慦ぢ㤶攳搷〲挳㜴㘸〵㜶㠷晤㤲㈰㔴晡捥ㄹ摦㔸㑣攴㘹㔵㝥晣ㅢ攱慣扦㘳ㅣ㕣㤱㉢捦攳㠸っ㄰晡晢愰㉢收㈷ㄳ搹㕡㐹搰㑥戰ち㐰慤挷㈹㍤㕦ㄷ㕤攷㌰㑡㕥ㄷ㘵ち挳㌳改㝦〷愴攵挵晡捣㘳挴扣昷〱搱昷〳搴晡㤴㈴㉣ㄴ㉤昰〴㔳ㄴㄱ㝤㤰㔲ㄵ㡡㜹〶扤愱捥挵㈹㘹〲搱㝡ㄷ㈹㥢〰扣戴㙥㉢愷昵㜲㠷㔱昲晥㘶㤴挳㔱㤵摤㠰㌹慤㔵㉣㐷㉤㔰戰ㅦ㔴㔱昰㈷㐰愰㈰敦挷愲㘰戳㕢挱挷搹㤷㌷㐱㉦〵ㄷ㤵㔳㜰愱挳㈸㜹㠷㤲昷㐹晣ㄹ晡㈹挰㥣㠲㘱摥㉣㐵㤵愷㠱攸㘷〰㘰㔶戹㉢㤶㤸㤵昷㐱ㄱ㝤㤶㔲ㄵ㡡㌷㌳搱㝡扥㕢敢㍤愰㉡摥㐱扣戴㥥㕢㑥敢搳ㅤ㐶挹换㡤扣挹攰捦搰捦〳收戵扥ㅣつ㔱攵〵㈰晡㐵〰㘸㝤㈵扥昰㔷㌴ㄹ㜸ㄳㄱ搱㕦㔰慡㐲昱㑥㈰㕡捦㜶㙢晤ち愸㡡攱搷㑢敢㤹攵戴㥥攱㌰㑡摥㍡㘴㠴挶㥦愱㕦〷捣㙢捤㌰㉤慡扣〱㐴扦〹〰慤㈵ㅥ扢戵收扡て㌳〲㡢攸㕥㑡㔵㈸㠶㔱搱晡㌸户搶㙦㠱慡ㄸ扢扣戴㍥扡㥣搶㐷㌹㡣攲搷〱挳㡣㜶㜲搲㍦〲搱敦㄰扣ぢ㄰昲㌳愲㥤㕡㍥晣搸て㉥㐷㝥〴㔶㠷㉢昰挷㔸㡡㔶挷散摦㘰㐹㄰㤲昷㔳愴㡥慢挱㌳捣っ㝥㠶搵㠱挷昲㜸㜲㠹ㅦ㠸㍡戵ㄱㅥ搷昳㔹㔲敥㈹㤹㤶ㄶ㍢〷㘲㥤ㄹ㍣㌶慢㡡戵㘷昱昰㍦ㅡ挴㙦ㅢ㉣晣㉣㉥㜵㌸㙣愹愰戲慥愴搳攰㘹扥戲攷昳㉣㙡㥢挰㉥㝥慡收㝡挳㘱挴ㅥ戹户㕣㝣㝣昴㌹扥つ㤵挰㥦攰慦㤱摦攳㐸ㄵ㥤昵愹㐹昰扢㔴㘳敦㥣㌱㔵ち㌵㈶つ晡捦㜴㌳挳戵㤲㙢挰㥥愴晥㠰愴㠵㈰〹㌰晣㡣敦挵ㄷ挵敤㠵㌶昶㈸晡ㄵ㔱㜵㌵慦戴晢挶㐷㤶㝥㌶敦㑢捤㘱㠶㜰㤹㔲ㅦ㜱捣㡦〹㍥〱〸㈹㐶㜱㤹搰㈱㘷㐲捦㐲户㈰ㅥ戹㌱戲ぢ㐳㍢㡣搹㔴㘴ㅦ愸㡡攱㥣㔳㔱昳晡昰㔸搸昳㝡晥㐶㠱挲敢昹㡣愴㤱敢㔱㡣晣扣愶扣㤶っ搹愲攵㝥㑡㌲㤵搲戴㐶㐸㌱㍥扢捥昸搹㘷㕥ㄶ愴昳㡢捥ㄸ㈰挹㜵挶挷㌱㑥挱ㄹㄹ㠳攵㡣㐱㑡昲㐷晢㍡〴㄰㔲っ挳㜲昹㥦攰㕣扣㔷攵散昲㑣㡥昱戱挳㄰扢搴愲㤳㝡ㄶ㉣㤷㤶ㅦ㜸㙡挹晦ぢ愰㐸换㐹㈴戹戴㘴攸㉥搰㤲㌱㔷戴㥣㐲挹㈳〸㡥〴〸㈹㠶㕤搱昲て㐵㕡㌲ㄴぢ攳昷㙥㉤愷愲㤳㘲晣㜵㘹昹㕢㑦㉤愷昱ㅣ㠵摥㥢㑥㤲㑢㑢㠶敡〲㉤ㄹ㘳㐵换㝡㑡㥥㐰㜰㈲㐰㐸㌱捣㡡㌲扦㉥搲㤲愱㔷ㄸ慦戹戵㍣〹㥤ㄴ攳慤㑢换㔷㍤戵㥣挵㜳ㄴ㙡㜹㉡㐹㉥㉤ㄹ㥡摤㕡慡㍦收捥昹愲㜳捥㐵㥣昰扥㠰㝡㈷挷㜸挱㘱昰㌹㜹㄰㉦㐸㌰昶㡡㤶捦㍢㡣㈵㕣〹愷攳㐴㝥㉥摡㌱㐷ㄳ挸㡥㜷攷㜲㉥㑤挲㜰挰㌱㜴ㄳ㕢㐰攴挳〵㉤摡晤㑦搱昵㜰㤱ぢ攳㘷㐵搷挳㠵㉦㡣㍤敥敢㤹㡦㐱敢戸扣㙢㌰㜲搵㜳搸㤳戸户攲㘵戵摢昷戲扡搳昷扥㤱〰㈳愱㉡っ挵㘵㉤愱敡ぢ㔴㠲㉢ㅡ㝦㠶㕥攰㔶㠹慢㔷㑥昰㑣㤱㑡㕣搱挲㜸扡㐸㈵慥㜲㘱㍣攵㔶㘹㈱〷攵慡㤶ㄳ㉥㘲㡢ぢ㕡㑥戸搸㐱搸挰换㔵㑥昷㈷㡢㑥挸〵㉤攳㍥㔱㜴㐲㉥㜲㘱㍣敥㍥㘱㌳愸㜵㕣捡愳摢㠰㑢㔸㔴㕡〶㐴㜱昵㡡㑡㉤づ㈲㉡㜱愵捡〹㜶ㄷ愹挴搵㉢㡣㐷㡢㔴攲㡡ㄶ挶㈳㙥㤵㔶㠰㕡挷㜵㍢扡㑡㕣慦愲搲㑡㈰㡡㑢㔵㔴㙡㜷㄰㔱㠹换㔲㑥戰慢㐸㈵㉥㔵㘱㍣㔴愴ㄲ㤷慦㌰ㅥ㜴慢戴ㅡ搴㍡㉥搲搱㔵攲攲ㄴ㤵搶〰㔱㕣㤷愲㔲愷㠳戰㔱挷㐵戴ㄱ㠸㙦㐸昵㙤㡡㙥摡戴慦慥戲晥㤸捡昳㤷搶摣昸收戳㝢慦㝦昱攲挵㙦㝦㝡昳捤㉦扥㜵晤㥥㑦㜷昷㉥㝥晡㡥㍢㝥扡㙡攷㥥扤㤳㘲户昹㜶敤敢戸敤㤲愶慤㤷㙣㡢㙤㌸㜵挵㈵ㄷ㙣㔹搷戴㜶㘲㐳㐵㐵㔵搵㈹㤳㥦㌹㝡㔶昸敢摢ㅥ㔶㑦扣㝡㔴㑡挹挲攱〴捤攵晤挰㡤㌰ㄷ㤰㐴慡㜵㐰㙡㉢敡㌸昷て愹ㅡ戲㔸㑡搴攰愲ㄱ㌵扡㙣㌵㌸摦て愹ㅡ戲㠴㑡搴攰㔲ㄲ㌵㌶搸㙡㜰ㄵㅣ㔲㌵㘴搹㤴愸挱攵㈳㙡㙣戴搵攰捣㍦愴㙡挸㔲㈹㔱㠳㑢㐶搴戸挰㔶㠳戳晤㤰慡㈱换愳㐴つ㉥ㄳ㔱攳㈲㔱㐳㜱愶捡㔲晣㔷㘷㈹㉥㐳㤷㈰㥥㕤㜳敥〸攳捥㈲〶扤㈹㡣㍢㡡ㄸ戴慦㌰㙥㉦㘲昰㡡㠵㜱㕢ㄱ㠳㍡〸㘳㘷㈱愳晡晦〰扣〹㔳愹</t>
  </si>
  <si>
    <t>㜸〱敤㝤㜷㥣ㄴ㔵戶㝦摦㥥改㥥戹捤っ搳〴〳㠸㍡㉡ち㡡㈲愸〸愲㉣㘱㠶愴攴ㄹ挴㍣昶捣㔴㐳㑢㠷戱扢㠷㘰ㅣ㌰慥扡愶攷扡㡡㌹晣搶ㅣ搷ㅣ㜷搷挴㉡收㠰㘱㜵㔱㔹搷㈷挶搵㌵愲扣敦昷㔴㔵㜷㜵㜵昵っ昰攴昳攳㡦㔷㑣㥦扥昷㥣㜳捦㍤攷摣㔳㌷搴扤㕤昸㤴捦攷㕢㠷㡢摦扣捡㤹攸搷戰㌸㤳㌵ㄲ㠳敢㔲昱戸搱㤲㡤愵㤲㤹挱㘳搳改挸攲㈹戱㑣戶っっ挱愶ㄸ攸㤹㐰㔳㈶㜶㥣㔱搹戴挰㐸㘷挰ㄴ昰昹㉡㉢戵ㅦ昴ㅡ敢ㄳ戶㌳㥡愵㜴㌹〱戸㝣㍡㐸㔰㐱㔰㐹愰〹㐲〴摤〸慡〸慡〹扡ㄳ㔰㥡づㄳ昴〰愸敡〹搰㔸㌷㙥㝡昳㌱搰慤㈱㥢㑡ㅢ扢搷ㅥ㙣㙡㌰㙡攸搰挱昸㌷㘴昸昰挱㐳㜶慦慤㙢㡦㘷摢搳挶愸愴搱㥥㑤㐷攲扢搷捥㘸㙦㡥挷㕡づ㌲ㄶ㌷愶收ㅢ挹㔱㐶昳㤰扤㥢㈳晢㡣ㄸ扡捦戰㘱搱晤昶ㅢ㔱搵ぢ㤲愷搵㡤㥢㤱㌶愲㤹㕦㑢㘶㙦捡㥣㕥㌷㙥昰㌴㈳晢㙢挹摣〲㌲㈱戲㍥㤵㠸挴㤲扦㤲搰〰㕢㘸敦㝡愳㈵挶愶㌴㡣㜴㉣㌹㜷㌰搴㉥㜰㌴㜲挳〷㑦㠰挷㕢㈲㤹㙣㥤ㄱ㡦捦㌲愲㙣挵慡〴㝤㘶愴㡤㘴㡢㤱改㥥ㄸ扦愸挵㠸㕢攴㑣㘵攲攰㐸㝡㕡㈴㘱㤴㌳㔱㤳㌰摢㙤㜲慢㤱捣挶戲㡢慢ㄳ戳㌳挶慣㐸㜲慥㐱㤶㐰㘲㘲㝢慣戵扣㕣㤵㤷晢捡〶㜸㈹㈳㙤㌳㜸㐲扡愵㙥㕥㈴㥤㤵ㅣ㕢㙤愸ㄷ慦㈳㐲㐴昱〲戵ㄸ㐵戵慥㔲㙣愶㠶㔸攲㈰㈳㥤㌴攲慣㠴㡤㌷挸挵㈴㍥㌱㕤㥦㜳㡥㙤つㅢ㐶㜵戳敥ㅥ㥡挲㕡昴㤶〴㕢〱〴户〶攸㌳挷㌰收搷ㅡ昱搸摣㔸㜳摣愸㕤ㄸ换捥慢㥤ㄴ㡢㘷㔳㐹摤㠷㡣㝤〱㔴昹㍦㜱㑦㍡〵昱扥昰㌷㐵晣㑤捤晥愶ㄶ㝦㔳慢扦挹昰㌷㐵晤㑤㜳晤㑤昳晣㑤㌱㝦搳㌱晥愶昹攰戱慦捡㡡ち扦㜵㍤慡ㅥ㥤摢敦愹㑢愷摤扢㝡捥ㅢ愱扦ㅥ搹㈳挰摢㜰㤸㤷㔵㙥㠷㡤捤㘴摡ㄳ㙤扣晦慤挶㤴㥢㌵㔱㥦挹捥㠸愴ㄳ㤹㕦户搵搱收㕤㌵晢搸㑣㘲搳㌷㍢㉡昹㔵㥡㍤搸て㙥摥愲㝥㜶㌲ㄶ㑤愵ㄳ扢㑦㡤㈵㐷つ摤㝤㙡㘴搱愸ㄱ㐳昵戶㈰改敤〰㠲摢〳㔴搷攱㐶愸㥤㥣㙣㌵ㄶ㡤ㅣ㍥㔲搷㤲戸〳㠰㔲敦㈱ちㄸ〹㐶慦㝢㉥㝤慣戶㙣攲攵愷㕣㔶摦敢戳摦扥愰搸㠹㑡㤷扡ㄳ㤹晢〳〴㜷〶攸搶㤸捡㐶攲戵㔳㘳㜱㈳愳㜷㈱㘹〰㠰㔲㙦㕡㜲㕥㍦愴敦扡㐷ㅦ扡㙡昲㐳敢づ扤㜳挹㈳搷㥤愶搸て㌳ㅣ㠲扢〲㤴㔰㜶㌷㤰昴㈰㌲敤づ攰㔴㜶㥦㤱㝡てㄲ〷〳㈸昵戲㔵挹㤸昷敡敢㥥摣愷愱晥㤲敢㉦㍤敢㙦㜷㥣ㄴ㔳散㈱㐴搹㈱㘴ㅥち㄰摣ぢ愰攷搴㐸㍡㤶捡㘶㙢ㄱ㑣戱㑣㙤㙢㈴㙢攸扤挹戱て㠰㔲捦搹㍡㌷晥敢戹搱て㝣㍥收昶㐱㐷㥤㜳捦〱㝤㡥㔴っ㐲ㄱ户㉦㤹㠷〳〴㐷〰昴㌰㙤㙦㡣戵捣㌷戲戵㜵愹㑣㔶敦㐷㠶㤱〰㑡㍤㘵㐹扢昵㑦挱〵ㄷ晦㙤搸㠴㉢㙥摦昶㤸㈹〳慦扢㐰㜱攸ㄱ㘹〷㤰㜹ㄴ㐰昰㌷〰摢㜸摣愵つ搹㐸㝡㘱㉡搵慡㐷㤳㜵っ㠰㔲㡦㕢㜲摦ㅢㄷㅢ戳收捡㝦㑣戸㘵敢愶㥢〶づ㜸㜱ぢ挵搱㑣㍣㍢づ㠹ㄲ㥥慤〳㐹搷〳〴挷〳㌸㍤扢搷㐸㍤㠱挴㠹〰㑡㍤㘰㔵昲挸挳ぢ㥦㜸户昶捦攳㉥㝡㈲ㅤ愸㤸昸攰㠹㡡扤㠲㈸㍦㤹捣〷〲〴て〲〸㥢慥㤸㤴捡ㅡ㜱搳ㄳ㔳㐸㥦ち愰搴摤㤶戰愶愷敦㤸昸昴搳昷㑥戹改攷戶㤱晦㜵昲昲㔹㡡愳慥㘸㍣ㅤ㠹ㄲㅡ捦愰㥣㤹〰挱㔹〰㑥㡤昷ㅤ愹ㅢ㐸㙣〴㔰敡ㄶ慢㤲㔱つ扥㡡㤵户㌵㡣㝢㘴捤㜷㥦慣㝥敢户摦㈸㡥敡㔲挹挱㐸㤴愸㘴づ攵ㅣ〲㄰㍣ㄴ挰㔹挹摥㈳昵㘱㈴ㅥづ愰搴昵㔶㈵攵晢晥㝣攱㌱㙦㔶㑣扦挳摦㌸㝥㜸㘲愶愱㌸㙢㤰㑡㡥㐴愲㐴㈵㐷㔱㑥ㄳ㐰昰㘸〰㘷㈵挳㐶敡〸㠹捤〰㑡㕤㘱㔵昲晥㙥摦扥扡昶戵慦挷摥昸捥挸昶挷㜷㕤ㅤ㔴㥣㤵㐸㈵慤㐸㤴愸挴愰㥣㈸㐰㜰㉥㐰㈸㝦㥦敢㜹愴挴〰㤴扡搸慡攱摤搹㤵ぢ㥦扦敢戶〳ㅦ扦㙤捥㥡㤵挷㑤摥㔲㜱捡㈳㌵捣㐷愲㐴つ㜱捡㐹〰〴㤳〰㑥㌳㐶㡣搴㈹ㄲ摢〰㤴㍡捦慡愴敡㠶捦㕥昹㜳㘲攲㠱昷慥扣㌲昵挲㈵摢㐶ㄴ愷㔴ㄲ㐲㘹㌲㘷〰㠲㔹㠰㥥捥㄰㥡ㄶ㥢㍢㉦㥢搱敤攴㔸〰愰搴㙦㉤㜱て㥤㔷晤挳㘵敦㉣㥦扣㑣扦戶晣㥦㘷㕦昸㙣搵㈲㤰㘷㕡〳㘰㝤㍡戲㄰戳㠸晣〴㘵慦挱㐳昸慦敢㤹ㄹ㈶㘶搱㘱搱攱搱愱㐳㕢㠷つ㠹散ㅤ〹㜰〸㕤摦昹〰㝢敦慡攸㥣㔸戲㌵戵㔰㈶〸㔵搱〹ㄸ㕦㡤戴㘴㙡愲昸㌲㈷㌹㤲慦㡥㡥㕦㠴搹㘱㡢㌹㤷攸ㅤ慤㌳搲㔹捣慡戲㡢昳㈳㑤扦㜱㤱㡣㤱捦づ戲㘴㡦㑢戵㈷㕢㌳摢㜸ㄳ搱㔷㘴㡤扥㙥㕡㕥㐸㔱戱〶捣戸㡣㡣愸戴㥤扢搸挱㤱㜸扢㌱㜶㔱捣㈴㙦敢㈲㘳敥㤵㙡㉥㑤㥤㤰㌶㡥捤㔱㡢㌴ㅡ㡢改晤〲㤱㕤㘴愵㐹㌲昵慡慤㥢㤷捡ㄸ㐹㔱㙦㔰㘲〶晢搸㜴㠳挱挵㠱搱㉡愶㙥㐱㤲㌵〱ㅣ㌴㍤〹㐳㌱愵㙢摤搱㠹愵愳つっ㜲慤搰户つ㕥㕥摣ㄸ挱〴㘸换〲ㄶ戳㑥㄰晡ㄴ愰㈷愴㕡摡㌳㜵愹㘴㌶㥤㡡ㄷ㔲挶戶㉥㠸㘰搲搹㍡㌵搵㙡㤴换攵㌳愱昲㤵㤵㈹攵ㅢ攸㌵捦愱散っ攷㜷㡥㈰攱㉣戲㜳㘶㐷㄰㤱搹㜳㕥㤸㤳㡣㠴㈳挸挸扦㙢愷㥡㌸㠳㤰摣㐳㍡攵昶〸㔲ㄶ摡扡昰挶ㅢ㍣ぢ敤㠳㜶㠸ㅢ扣㉢晤晤㑢㡢捣挷㘵ㄷ㥡㍡㕡㠵㙢㐱㜲㜷攲㌴ㄱ㥢㡢扤㑤换散昷昷戲慣ㅦ扦〰㑢㡢㐹㤱㘴㙢摣㐸㜷扡㤲㔵搴㐸㉦㈶㌸㡥攰㜸㠲ㄳ〸㑥〴〸㉣㐵ㅦ㔷搲愳散㤷搵㈲戵㌸戰㌰搶㥡㥤ㄷ㥣㘷戰㡢〴づ㉢攰捡㑡扡㥢㈳㙥㈵ㄶ搳㜷愰㜳㕤挹㐵戵㍥㤹愰㠳㘰〹㐰㈸攴ぢ㉥挵户㉦ㄸ搲愷昰敢㔴㠰ㅡ㝢㙤㔵㙢㐶㘶挸ㄷ攰扡㘱挳㔷㌷㕣㜷㙢㔹㑣㘱戵㥢〹㈴㈰㌷㔳㔶收攵㡤㐹㤱捣扣㉣㙦挴㑥㠹戲㡥㌹㡤㐲㑦〷愸㍡〳㘰摡㈴㈳㡥摢昸搷㕡㈸〷戸昸改㜲㐱㐶㍤戶㑣㌴㉣㑥戶捣㑢愷㤲㜸昸㔰ㅦ挹㐶挶戶㘰搵㤹㔱㤱㘰㘲㑡慡慥㍤ㅢ㑣㑣㡡攱慢㉡㌱换㘸㌳㈲搹㍡㜴搳搹敡挴ㄴ慣㔸愵ㅦ㥤摣扡㈸㤰㌰ㄷ㥢昵㐶愶㐵㜳㔵㉡㜳敦㈰㔲攸㘷慢ㄲ散㘸㡣㐵㔹㡡慥㐸㘰㜲㡡㜰搲㘰ㅡ㈴愵捣ㄴ㑢㔶ぢ捥㉥ㅤ戲㜲㤰㄰㤶愴㐳㑡㌷㐱㤸㤲㘴㐴挷〸㡡㔱户摣㠲敥㍢㘸㜶㌶ㄶ捦っ戶摣㍢戸㍥㠵愷ㄶ㠶㍣㝥愱摢㠳㐱〴㔸戰搳挶㜲摦攸㕣搶㑥㙦㘹㌶挵㐲㤵㠹改㔴㝢ㅢ㐷挹㕦㑢づ㘵昹昴㤹〰㔷㝤㜵昳晥㍢㕦㜱挷㍡敢晢㘴摣㐲㜲改慤挹挱㜸㘷ㄶ㕦㜲改戳昱ㄵ敡㡣ㄶ攰㙡搸戳愷㉤戱〲て㠰扦㉡〱㙢ㅢ搳㠶㍣㔲愸㤴捣攲㌶愳㍡㌱㈷㤵㥥摦㥣㑡捤㘷攳㜷㤷㕣㘶㥥㘱㘴戹㑥敦㘶㍤㤶㘰㕡㈹㔵㔶㔶戰昶㜶㉣攸戹挲て㥥〷㔰㍤㌶ㅥ慦戵㈵㘶㠲攷〳㔵㠶ㄱ㈵㜸〱ㄲ㤸㜳㈷摡攲㐶搶攰愸ㄴ慦㥤摤㌶㌹搹㌸捦ㄸㅢ㑢搷㉥ㄸ㌱㜸㔱㍣戳㐸㈵攱〵㉥散晥昱收戹昳㤷搵っ愸㝢散攳㕥扦㉢㝦昳㠲㠰㑡㔸㠴愲㐵㍢㤷㡣㥤捣㠰ち㤶挶㥣㌸ㄶ捣㠰㡡挶㜶戳㝢昹扦ㄹ捣㘶㌷㠳㈹㥣扤散搶挵㤰敤㥡扦㤴ㅣ慤晥㙦晣昷㝡㤲㙤㡥晦ㄷ攱㘶㔱昳㜱摢㜱扣㐷扡昰搲ㄷ㈳慦晦㐰㜰〹〰㐶㙤改挵㌰㘸㉦㌳戳㡡㡦㜱㌸㐸敢换〸㉥〷〸搴〲㜴㍥㤴攱㜶㤵昵㈳㥦愵㔵㈷敡㡤㘸〴捦慡㘵昸㔱㤱晦㥦愳㔳㌹㌶〰ㅣ㐳㔳攷㐶㐰㜷昶晣㐱昷捣戶昰㌱㉡ㅥ敥戶㑥㌴㤲㡤攸㠲㌳扦收愰昳㙢づ㕥晡ち搸㘱㕦㠱㘶〴挲晡摢挴戹㕤挵〲捥ㅣ㥡㥡㝣㤵戴㤰ㄸ扤㍤㐱搱㠰㜷つ戰愱捥㘸㙡〷㜰㜰搰搳ㅣ㘴㠲㝦〴㈸㐳戰㘸づ㉢敡㄰㙢㜰㈸ㅡ㌵收㔸㠴愲攷㠴㍢愱ㄸ搷捥晡㘶㠲㕢〸㙥㈵戸㡤攰㜶〰㌵ㄳ㐵ㄹ昹㡦㈱ㄳ㠲收㝤㌰㕦㍤㐳㉣戸㤳㍣㜷ㄱ摣㑤㕡㍥昲敦㐱㌶㜸㉦〹戹㔵㑥㐸愹晥㐰挸㝤㜰ㅦ㈹昷〳愸㕤〰㌸慤昳改〷〰㑡捥つ㜶㈶㐷㤱慢ㅥ〶㌶愴㍢愱愹〱攰挸戹㑡㜳〴㌶摤昴㥢㔲㙥ㅡ㘵ㄱ㡡ㅥ㠳昲ㄱ㈷〷㔸晤㈴㠰摡摦㜲〹搲㠵㤷㝥ㅡ㜹晤っ挱㜲〰㠷㑢㥥㌵戳㙡㄰扥挵〹捦㤱㘹〵㠰摡〳愰㤶戹攷〱散㑢敤㠵㍡ㄸ㘷攲改摤㠱㉥㜶挰换挰㠶㜴㈷㌴挵攷慥㜹〷㌰㔶㑣〷っ戴散㉣㡡㤳〱ㄶ愱攸ㄱ敤㄰㤴㤵㌸㜹㥢㐲摥㈱昸㍢挱扢〴敦〱愸ㅤ㔰㤴㜱㌲〵㤹㈳昰挹慦㙢㔶㈱愷摦㈷昸〰挰攱㤴搵挸〶晦〹㔰扣慣㔱㐳㠱ㄶ㐷㝤㠴㠴晥ㄷ㠰摡ㅢ挰㡣㤶㡦㤱㉡ㄹ㉤㝢戱㐰㔱戴慣〱㌶愴㍢愱愹㝤挰㤱㜷㔶㍥㕡扡㤷㜲㔶戵㐵㜸摤晤〰㝡㕦㐸ㄲ㘷㝤㐳㔵晥㐳昰㉤挱㜷〴摦〳愸ち换㔹ㄹ㘴ㅥ挵㈷㝦㔳晤㐸㥥㥦〸搶〲㌸㥣昵ぢ戲㐱㡥㍦㐵捥㔲㙡㌸搰攲㉣㜶㉤㥡ㅤ戴摡て㈸搳㔹㝥㘴㑢㍡㙢〴搸㡡㥤ㄵ㐰㤱㤰敥㠴愶㐶愲㥣㤷戳扥昹愵挴扣昵㙢㡢㔰昴㝣晤〰㐸ㄲ㘷㜵愷敥㌵〴㘱㠲ㅥ〴㍤〱搴㘷㈸敡ㅤ㔹扤挹戳〵挱㤶〰づ㘷㙤㑤摣愹㤰ㅣ昲愹㔱昸ㄲ攷昴㈵㜲ㅢ〰㌵ㅡ㈸搳㌹晤㤰㉤改㥣摦㠰慤搸㌹摢愳㐸㐸㜷㐲㔳㘳㔰捥换㌹㙦㤷㜲捥㕢ㄶ愱㘸㤳愰づ㤲愴摦ㄹ㐸戵㔷㕡㡥〰戲昰搲扢㠱慣〷ㄱ散㑥敤昲㕤昱㘰㌳慢敡㔱㐰㥣戰㈷㤹㠶〰愸〹㐰搵攲愳㠷㈲㘷㕦敡〵搴㤱敢㜷挶㤳㕣㜴㉢つ〳㝦㐸㜷㐲㔳ㄳ㔱㉥敦㠰㝣扦昳㘴㈹〷㍣㘱ㄱ㡡㌶㌰戸㙦㈱搱昱ㅢ㔴慡㐷ㄳ㡣㈱ㄸ㑢㌰づ㐰㍤㙡㌹㈵つ捥㌹㐰攴㙦愵㝡昲㡣㈷㤸〰攰㜰捡㈴攲㜸㉢㘱㔴攲㥥㠸㌸收㐰㈲て〲㔰散挱捣攸㤸㠲㙣挹攸㌸〸㙣挵捥㤹㡥㈲㈱摤〹㑤㑤㐵戹扣㜳昲晤捣捤愵㥣㜳㤳㐵㈸摡㤰㤹〱㐹ㄲㅤ㠷㔰敤ㅢ㉣㐷〰㔹㜸改挳㐰搶㠷ㄳㅣ㐱敤昲搱㜱㤴㤹㔵㌳㔱㐰㥣搰㐴愶愳〱㔴〳㔰戵昸攸〸㜲昶愵慥㐴ㅤ戹攸㤸㐵㜲㔱㜴ㄸ攰て改㑥㘸慡ㄱ攵昲づ挸㐷挷㐵愵ㅣ昰㕦ㄶ愱㘸戳㘸づ㈴㠹〳㤲㔴昹㠲㤲づ㘸〳㔹ㅦ㑢㤰愶㜶㜹〷㘴捤慣㍡〴㠲挴〱敤㘴㕡〰愰づ〳慡ㄶㅦ扤㄰㌹晢㔲㘷㍡ㅤ㜰㈸挹㐵づ㌸ㅥ晣㈱摤〹㑤ㅤ㡥㜲㕥づ㌸愹㤴〳㑥戴〸㐵ㅢ㔹㐷㐱㤲㌸攰㔴慡㝣㝣㐹〷㥣づ戲收慣㑤㥦㐹敤昲づ㌸换捣慡㈶〸ㄲ〷㥣㑤愶㜳〰㔴〴愸㕡㝣昴敦㤰戳㉦㤵㜶㍡攰㘸愰㡢ㅤ㜰〱昸㐳扡ㄳ㥡㙡㐶㌹㉦〷捣㉢攵㠰戹ㄶ愱㘸㤳捤㠰㈴㜱挰㌲㔴慡㡣㤲づ戸ㅣ㘴㝤〵挱㤵搴㉥敦㠰慢捤慣㡡㐲㤰㌸攰ㅡ㌲㕤ぢ愰戸〵㔷㡢㡦扥づ㌹晢㔲㐷㌸ㅤ㌰㤷攴愲〸戸〱晣㈱摤〹㑤㜱㘳捦换〱戳㑡㌹㘰愶㐵㈸摡〳㡣㐳㤲㌸攰㑥慡㍣扤愴〳敥〶㔹晦㠹攰ㅥ㙡㤷㜷挰㝤㘶㔶㈵㈰㐸ㅣ㜰㍦㤹ㅥ〰㔰摣ㅥ慣挵㐷㍦㠸㥣㝤愹〹㑥〷㜰㔳戱搸〱㡦㠲㍦愴㍢愱愹㌶㤴昳㜲挰〱愵ㅣ戰扦㐵㈸摡㥦㘴扦㉦㈳挴搳愸㔴㍦㐳戰㥣攰㙦〴捦〲愸㘱㤶㔳㌸㜷晦〱㥦晣〸戱㠲㍣捦ㄳ扣〰攰㜰捡㑢挴㔹㈳〴攷㘸攲㤸㔷㠸㝣ㄵ㐰㜱愳搳ㅣ㈱㕥㐳戶攴〸㤱〵㕢戱㜳昸戰㍦愴㍢愱愹〵㈸㤷㜷㑥㝥㠴搸戱㤴㜳㜶戰〸敥摤搶挰㘲㐸㜲㍦㍤㤶昳㐹戹㝤㈸挷ㄳ愲敥㘰づ㐶㜱ㅥ㈵㥢改ㄶㅤ摢㥥㑤㑤㠸㘵戱㠴慦㡡〲㈰㈹㐵晡捡㤶㡤愳搰愰攸挱㌱㘳㈱ㄷ敦摢ㄷ㤳㜰㜴慢慥㍤㤳㑤挹㠳昱敤㡡改昵愹㘹愹㙣㝤㉣搳ㄶ㡦㉣敥敦㐱㌶㈹㜳收ㄹ㐹ㅥ慤挰㔶㘲㔷㑣愹戶㌶愳搵㐳挷㠶㔴㝢扡挵㤸㕣扦㌹散㐲㉡昳〹扦てて㤱㌱㔳㔷㍢㤷㝥㠴攷昰㝢㉦戴㡤ㅦて㥥搵挶㙤㘲〵㔷㈱攸〲ぢ㜱戰㉣㠳愵ㄸ搲㍥搴㡣㠰搷ㅦ㌰ㄸ戱㡢㜴㕣㤷㠱攲搸摤散〶收㔰ㄴ㡤㙢攲慡慤敤昳挹挹㑣慣搵〸㔹㌹㥣㘷敡㙥㈵愷户㘷ぢ㈸㤱㐵扤㉣ち㥥㤱㑦㑦㈲〰㕡㈲改搶捤愱㙤㘰ㄸ㉥戳㘱㔴㄰晦㌶捥摤愶ㄸ㥦敦㑢㔹扥㈳昷攵挹戸攵㍦戴㝣㝤㍣㄰㥥㕢ㄶ戹㥢㌲昷搸㐴㌰㝣㄰㔸㑤㜷攷搰㤵捣㑤㌵㈲㐹㘹㠵㠶㙣㙢扤戱愰扢㜰ㄸ〸㜳㥣㥢㡣ㅢ扤ち戳昲攸㔰㐷挷㌶㘷㔲昱昶慣搱㍤㤷㤲摢㕤㐷㘷ㄹ昱〸㌷晡慢㜲愹ㄹ㉤㔹ㅣ㠵挸挹攳㈶晥收搳㐲昰㐸戹搵㑡㑡摡㈹搸㐹㉦㔷㘸〴敦愴㡤㙣㔵戴㕦㔴慥捦㐷慢㘵㤷昲扡㘹戴捦㑥㠴㜸昹〲㈷㐰扣晢搹㘰㘱㡦敢摣挹攷㥤搴换㍥㘰㘲昶㜳搲㠵㔵搹㌸㙥愲㔷㐷愵昷挳㐹ㄹ㥥戲慣攱慤ㄳ挷㜹收㙣慣㈵ㄲ㡦㉦敥ㅥ㥤㥣㙣㠹户户ㅡ㔳㈲捤㐶摣敥戹㜱愲㜰㌳㘹㉦㌹㌰㙥戶㔵㈷㝥戱㥣㌲ㄹ愷挶敤㜳〳ㅢ摤搹昹昴㙡戴㤴っ扣㤰ㄱ搲ㅦ㔹昷摤㠹㜰昶〶ㅦ㥢〸愱㔰捦晣愱ㅦ㌹㠹㡣慥慤〸挵㍥㡤㕢挸戹㤳ㄷ㜲挷㌹搸愶愴愶愴㜰㉡愶搵㠱㥡ㄴ㌳㔱㥢捤㝤㈵捤ㄴっ〶㌷㜶㤸㠱慦㜰㝤挹㠹ㄳ扦㑦戶扥㐷㜳㡣攱捤㐱㠴㝢昳搹㜱㜳挸っ㐰扡扣㌰ㄸ㙢搸㠳㤹搳㠷挶㔸㌶㙥㜴㡢ち㕤搲㤵扣㈵攸捤㡡㘸攳㍣㙣攴搶㔷㐷㈷愶㘳慤昱㔸搲攰㔴〴愷戴㜸晡㝢㡡㌱ㄷ攷㠹㘶愴㌲㌱ㅥ㔱慥㡥㌶愶㈳挹㑣ㅢ昷敢㕢ㄶ昷㉣挸㐹㘳〵愲攳㘲㐹摣㐰㘶㥤㑣搷㐴ㅢ收愵ㄶ攲㔷づ敤㠹攴挴㐸㕢㘶戳㘸㈸㐴戳㜵㤹㜷㤵㕦昹晤慡搲㕦戹戱㘳㤵㙣慦㜳㐲攰摢ぢ㜲晤〴㔶㜳㜵㈰搵挹㍤换㤶戲㑥㜴昱㥥愵㕥〵㈷扥㍤㡦㤳攴㝥㈶挲㝥㔸㝦㡣㐲㔵晦つ㜰攰挴搹㤳昳攷〰晦㔷扦搲〸㉣㠱攴㑥㠶〳〹㡤摣愱㈳敥搷㜷㌷挳㠵㌸㐶㡦㤶㔶㘷捥ㅤ㠲愱愸昰㌰ㅡ㌱㠲㤲㥤挹〹㌸づ㔲㠵㥢ㅦ摤㉦㡥搱愰摦敤㙥㘶㌸戱㑢㐴攲ㄹ㡢㠶㍤晦㐴㠴攱挵搰㙣㐰摦㙤㔴捡㉣ㅢ扤㠹㡥〲㐸っ㕡愸挸㈲愰㈲㡢〴㠵㈱㤹〷〹㈵㑤㔹愹戹㌸づ㥤㥤㤷㠸戵㔴㌲挳挳㝥㥢㐵㕣㈲㠴捡攱㑣晢㤲攰挴㤴搵扤㐵㘸㥥㌲㐱㜳て挶㉡㠲慥㘳昳㈳㝡晤㌲㡥慢㡤㍣愵㠵昰搵慢㈰㐸慦〱〸昸愱〴扡㝥㔳ㄵ挷㈴っㄸ改㠸搴㈹㘴挰㐷㝦ち挸〴㍦攵愷〱㜴㝡㜰愶〲っ愱㈹愹㐸敢〴㥣〷㑤愵㉢慣㕦ㄵ㔵昲㌸〷扡㤵㜴㤸㠷愵敡㜰愶〳㈷ㄸㄷ㘰㉥㥣慥㈴愲〱挷㤰捡㜹捣㉡㘸戶㈱㈷㤸扥㐰愰㕢愵㔷㕤㤳㙤㔹晤慤㐳㈵捥摦㔸㑤㉥㤲晦改捣ㄱ攸㕤㘹ㄶ愷ㄲ晡㌳搸愱㍦愷㑤愷㈳㑢㝢㕣っ㕦㤰攱㑢㠰〰㑦攳戸敦㤲㤲〷㡢戰攷攷ぢ㈴㜸攰愹㌲㐱㜳㌰攵〸攲ㄸㄴづ㑥挱㈵挱㙥㤵㘷㠰慥扦㠲搸攷㔷慣ㄸ㠵戴㑦㥤つ㘰搷摦〳㘹㑢挱㝦戳晥慦㔹晦㐵㐰㙥挰昱〵㌱㉦户搶㤴挹㙥㝥㘹㔹ㅤ㜵慥㈴㝢㐵慤㈵愵㘳攱攸挲挹㈴ぢ昷昹㘶戴㉣㠴㍢攰㌶晢慥搹攸ㄱ㤸㘱捦ㄸ挷挶挷挵㄰㈸㐳㜰昰ㅢ㌸㝣㕢㉥戳搲㌸㜳㔴㙢晤攲愴ㄶ㠸㙣㍡搶摣捥挱㔱㙡㘷搷㕦㥥敦晦搵ㅦ㤰敦挰㐷晦〷攵搵㈵㐸㉤挱〷㜷㤶捣慤昴㜷㙣挶㉥㙦戵㘵㉣㠱㡦晥㥥㐲慣㡣扡っ〹㍢㍣㤰戴挳攳〷㌰攸ㅦ挹㜸戹㌷挳㑦㘴㔸ぢ㄰戸〲っ敥扥愵昰㘰〱㤶捦ㅡ㑣攵㍣捥㔵捥〳㜹㤵㌸摢㈶㈷昹〲㜲㈳㜶㜳㥣挰ぢ㥡㠷敦㉡㔱〶愹㐴㈶搸㠰㕥摡㘸つ㤹㌱挶挰㘷㜷攲昷㤷愳慢ち扡㡦㔹ㄵ㔵㑢ㄱつ㠶ㅣ㝥㔰扤愱㐲昰㘷ㄴ摥㠲㡦㔴㈰扦㈹㝦捡㥦扦收㜱㍦㍤挴愲㕣㔶㡤㈱㜵㡤挳〵㝣挲㘵摤㐲㍥戸㕣㉢〰㜵㌳㤰㝣挲ㄳ昴戳ㄵ㝣扡㡣㕦愸㐹㐱㐶㌹搲っ㠲㕢㠰攲攲摥扥ㅣ扤㈱㤶愴㙣㍥㜲摤ち㌲㤷愵㠸ㅥ㘵㉦㜱㜲㉢㥢摣㕡挷㡡慢摢挰挸㘵づ㝥愵㠹攲昹㜹㜶愵㈵散㜶㤰㌸搷㌶慦㤲戳㐱㜵㈷ㄸ㈴㍥㘵ㄳ㕦㌴㜷捤㐰搴㕤㘰改挰㐷㠷㈰㕢摤㡤搴ㄲ㝣㘰愳愶挹扡ち愰敢〸扣㐷㑡㠰扤㥡㐲慣㡣扡て〹㡦〸散㑥戹㌵㘴扣摦㥢㠱㍦㔹搵㍤挸昰〰ㄸ搸㡢敡㥥挸攵㍡扥㠷ㅤ挵昸㡣搰㙡戵㕥㉣搶㥢挵昸ㄸ㤲㥤㥦㡣㔰㤶㑢㥦㐶搶㜴〵㙦㔵戹摣㌷攳㌳挰㜶攰愳户愴㤰攵㐸㤹慥戰㙥挶慤㠱敤摡ㄵ捦愲ㄸ㉢搰㝤㈸挴捡愸攷㤰昰㜰㐵㕦昰攸㙤挸戸挲㥢愱ㅦㄹ戶㈵〳㡦㉥昰㠶っ㙥㠷㥣㔷愰攳㤷㘰㑢㐱挷戶昷㍡㝣挹㠵㈰慤〵㌷㌶攱㕥〶戴敢㜷〴晡づ愰敡ㅤ〱搴摢㘰㤰㐰摦〹㌹晢㌱㔶㝦ㄶ戶ㅥ㘳敤㡣㌴攳昸ㅤ愰㑡㐷晢㉥ㄶ搷摦挱挵㘸愷〷散㘸捦〵㜹㉥散慤愶㜹ㄷ㝣㘶戴て㐰昱㝣戴敦㙡〹㝢て昴昵㠹昶㔵攰㌳㥢㔸㝡㔸搶敤㡥昶昷挱搲㠱㡦ㅥ〴搹敡〳愴㤶攰〳㑥㑤扢昵ㅥ〰㕤㌷昱㙡㈹〱昶挱ㄴ㘲㘵搴㐷㐸搸㉥㐶搲㡥捡㍤㈹㜷〸ㄹ晦攵捤㌰㤴っ㝢㤱攱㘳㌰㐸戴敦㡤㕣㉥摡搷㌸㡡昵捣换摤㠷挵㠶戱搸㌷㐰㑡搳敤换㕣㝦晣ㅥて摦搴㡢㥤搴〸愴搹㙣㍣㈲㔱戲搹㘴㉣晢ㄶㅣ敢摤㐱㝤〷㘶戳挹昶㐳〵昹㈶摢摦慡敥㝢搰搷愷挹㝥〴㥦搹㘴㈳㤰ㄲ慤摤㑤昶ㄳ搰ㅤ昸攸㔱㤰慤搶㈲㘵㌷ㄹ敤搵愳〱扡㙥戲㕦㔰㡣㉤愵挷㔰㠸㤵㘱㘴㝢㌵搹㔸捡ㅤ㐷㐶㡥㐸ㅥ㙤㕡㐷㠶㝡㌲昸挱㈰㑤㌶ㅥ戹㕣㤳昱㜰㠷㕤㙣㙢㔴㘶㜵㔰ㄳ㔸㙣㈲㡢㜵〷㠳㌴搹㈴攴散扢㙤㌲搲搰㐸ㅥㅡㅦ㠸㌴㥢㡤㠷㌵㑡㌶㥢㍥挸攲ち㠳㙢扤敦戶ㅥ㘰㌶㥢㙥ち㡡攷㥢㙥㥡㈵慣㈷攸敢搳㜴扤挱㘷㌶ㅤて㙡㔰昳愲扢㡤攷㐶㍡㐰搲㌳㈰㕢昱〰挹ㄲ㤳㔳搳㙥㍤ぢ愰敢愶攳㐱ㄳ晣昹㜴〳㠵㈰㈱ㅦ㥥㌴戱㕤㑣㤹㤶㡢ㅢ㈹㜷㌶ㄹ㜹ち挵㠳攱㘰㌲捣㈱〳捦愵㐸搳ㅤ㠲㕣慥改戶㜷ㄴ㜳㑣慡て㘵戱挳㔸㙣㈰ㄸ摣㘳ぢ捦㠶㤸慥㈸㌹戶昰攴㐸〷昴搴㐷㔰挸敥挸㉤愱摡昶㐴敦㈸㘰扢㜶挵㘰ㄴ挳ㅦ㝥㌴㐹㈱㉣捥て捦㥢㜸㔸㝡㌴㜸㜴㠴㡣㐳扣ㄹ㥡挹搰㐲㠶愱㘰戸〲愲㠲慤挸㜹㡤㉤昸㉤散㔲搰㕤㘳㑢ㄴ摣ㄸ㕢㜸㔸挵慥摦㌱戶捣〵㔵捦〳㔰㍣㔸㈲搱ㅥ㘳づㅤ搴㌱㉣〸㈴㍢愸昹㐸㌳搲㐷㈳㕦㌲搲愵㠳ㅡ〳㡥昵敥愰挶㠲搹㡣昲㌸㉡挸㐷㜹搲慡㙥ㅣ攸敢ㄳ攵昵攰㌳㥢昶㈰攸㉣㕡扢㍢㈸㥥㝦改〰㐹户㐱戶攲㐱㤸㈵㈶愷愶扤㍡つ搰㜵搳㑥㐲㌱晣攱攷㥦ㄴ㠲㠴㝣㜸㘲挶㜶㉤㘵㕡㔱㥥愵摣㜶㌲昲㌴㡤〷挳〲㌲㉣㈴挳ㄴ㌰㐸㤴㉦㐲㉥ㄷ攵㍣㐲㘳ㄷ㜳㜴㔰㡢㔹散㌸ㄶ攳㜱ㄷ㜷㤴昳㡣㑢ㄷ㔱捥ㄳ㌰ㅤ搰㔳㥦㐰㈱㍣ち戳㠴㙡摢㔱㝥ㄲ戰㕤扢㠲㐷㘶昰㠷㕦㙢㔱〸㡢昳搳〴㘸慢㡣扣敤㡡づ昰攸㈵㘴㍣摡㥢㘱㈹ㄹ㑥㈱㐳〴っㄲ攵愷㈲攷ㄵ攵昸晤昴㔲㐸㜶㐵昹改攰㐶㤴昳搰㡤㕤扦㈳捡捦〰㔵㥦〹愰㤲㘰㜰扢慣つ戸㉥㕣㜶㉣㔸㍡㔰㠳㍥㡢㐲搲挸㉤㐱㉥攷戲㜳㠰敤摡㘵㔹ㄴ挳ㅦづ㤲㔰〸㡢昳挳㤳㌶戶捡挸摢㉥㍢ㄷ㍣晡㍣㌲昲ㄴ㡥〷挳昹㘴戸㠰っ㍣㤸㈳㉥扢㄰㌹㉦㤷攱搷攰㑢㈱搹攵戲㡢挰つ㤷昱㤸㡥㉤㥥摢晢㔶昴晥ㅥ㔴㝤㌱㠰㍡ㄵっ㙥㤷昱ㅣ㑤ㄷ㉥攳㈹㥢づ挸搳㤷㔰挸㤹挸㉤㐱㉥攷戲㘵挰㜶敤㌲ㅥ换挱ㅦ㝥㌳㐰㈱㉣捥て捦收搸㉡㈳㙦慢㝣㌹㜸昴ㄵ㘴㍣挷㥢攱㑡㌲㕣㐵〶ㅥ攵ㄱ㤷㕤㡤㥣㤷换昰摢昶愵㤰散㜲搹戵攰㠶换㉥㜰㠸㜷㐴搹㜵愰敡敢〱ㄴて攱戸㕤挶㤳㌷攲戲攰晦〳换㐶㍣㠵攰愹㥤づ搴慦晦挸㉡㜸㝣㘷〹㜲㌹㠷摥〸㙣搷づ扤ㅡ挵昰攷搳㌷㔱〸㡢昳㜳つ愰㠷㐳㙦〶㡦扥㠵㡣㍣〷攴挱㜰㉢ㄹ㙥㈳〳㡦〶㠹㐳㙦㐷慥㘷昱ち摦换㥢㜷㠲ㄵ摥攴㈹㈱㕢㜶㍦㘲捣㐷㜸㜷㔱昶摤㤴㝤㈷ㄸ摣摥扣ㅢ戸㉥〲㤰㠷㝣㍡㈰㑦摦㐳㈱昷㈰户〴戹㥣扦敥〳戶㙢㝦昱㔴㄰晥㜰㑥㥦㐲㔸㥣ㅦㅥつ戲㔵㐶摥㔶昹〱昰攸〷挹挸㘳㐳ㅥって㤱攱㘱㌲昰㈴㤱昸敢ㄱ攴扣〲㄰㙦㈵㔸ち挹慥〰㝣っ摣㜰ㄹ捦ㄵ搹攲ㅤ昷散攳愰敡㍦〳㈸㥥〱㤲挱晣㉦挸〵㤳昲㕡〲㥦晥㉢㑢㠳挲ㄱ晤〹愴㌹愲昳愰㔰攷㈳晡㜲㜰慣昷㠸捥搳㐶收㠸晥㈴㉡㄰ㄳ㌰㍦て改愷慤敡㜸㄰改㐴㘸㘱㕥愵㥦㠹慣〰㥦搹扥㔹㘱㐵搶㍤愲昳扣㔲〷㠸㝡㌹㘴慢ㄷ㤰㕢㐲㔶慣ㄲ㘹戴㝥ㄶ愰敢昶㝤〹挵昰攷搳捦㔱㠸ㄴ挷昷㉢㐸搹晥愵㑣㉢㈴㔷㔰敥昳㘴攴改㈷て㠶ㄷ挸昰㈲ㄹ㕥〳㠳㡣攸㉦㈱㤷ㅢ搱㜹攴挹㉥搶㈷㉦昷㘵ㄶ㝢〵㈰昰㍥ㄸ搶敦㈰っ㥥㌷晢挲㡥搳㐹昲戳愱ㅥ搱㤹敤㤱㌸㕥㤲㌳ㅤ㥢攳㔹愲㌶㠷ㅤ㤱㜲昳㠸㐲㤷㑦ぢ挵㠴挳㡦散つ换摣㍥㈸㝣戲㘸搹㈶扦㤲摡戸㈳っ愱挰ㅥ㍦慦㕢户㝥戵愰㐹㕣扦㕢攲㉥㐰㐸扦㠶〶攳ㅤ挴愳㐳攴搱慦〳㠱㍦昹㈸ㅥ㜲ㄱ散ㅢ㐴㔹㔷㘰㌵㔰㥤散㈴扡㜶晦㔹扥㔷㝥摦㠳㍢㕣㠳攲㜸㔸扤ㅥㅢ㡡㉢㔱慢攲㠶扦攸昰愶㐳〷昵戱㡤㝤㡢㍣愸㐲㌶㌵戸㕦攴㝥㡣㕣戴㐵㔵づ㙥㥣㙢挲㘶㔵㐳㜶㜱ㅣㅢ㠴㑣昲戱戲㤹攲㡥㠸㐹㠶搲愹㜴㌹㑥㜸戹㝦㘹㤹㉢扢〸愲扡昵㜶扤㠷㐱㡡㤱挲扤戰挰㉥㘸愲㤲攵愹㜸晥搷㘴㉣挳㉢昸づ㙣敡㍤㌵搶㤲㑥㘵㔲搱㙣㙤〳㌶扡㙢昹㘶づㅣ㙢ㅤ㌲㌶搰ㅦㄲ㍤敢愴㘱攵㐹扥㔸㙤〱㝦愰ㄶ㥡㥦㑣㉤㑣㡡㌶㠱っ㕦㔰挲摡㜴㐵〵慢攱㐱〸戹㜶㠲昳挲㥦㠲挲挲晡㕤㔴㕣㕤ㄶ收挶ㄳ慦昰攷㜶㠲㍢㑤㠲昹搲㑡搴㝣㠵〴愵〴㑤挲慦〷挳晦㠶㘴戶㘶昰㍤㘸搳愳㙥㕣㔳攱㍢攴㠲晦〰扡ち㘸㜹散㍦ぢ敦昶〸慥〲愶㍢㌰㡥㍤散㌰户愵㈸㐵扦て愲扣㡦㑤摥捣愶㘴昷㠳昸搵挰搳ㄸ昹㜰昷㠳挱愳戶㠱㜳搹㘴㈰昸㠲ㅦ㠱愵㘴㍢愸㍥㘰㘳㕢ㄴ晡㤲ㅢ㈳攲换㡦㔱ㄸ扥攴㈶〸慦㌰㌷㐲㈴挱㕤て㐹㜰攷㠳㔷㠰㕢〴㕤㜶㉣搶㌶〴㘵慢㘶搵愲㕡㤵㔱㕥㔱㔱㜴攲戰戰㤳挱づ㠵㜴㐸散㡥㠲㐱挲挰㔶㔰戹昳㍥挳㉥㐴昵昲搱挹挲㝣㑣愱㍦愱㐳搷〰㠴挲散㈵愴愹㍥㐵挲愳愹㍥〳扡戰愹㍥〷挶摤㔴捡㤲愲扦㐰㐲㕥㤴㈶慦㑣㔳㘵挸㜲㉣〹愹敥搰㤹㝤ㅤ敢ち改慦㠱㘷㥦㔵㡥㙦敡愸扦㐱〲㝦㘶㥦挵攱㔲戰晦㈱捡扡㔴㄰ㄹ昶㕢晡㕢㤲㉢㙤㥥敦㥣㍣㈱ㅢ晢扤㤵㘰㜵慡ちㄹ〹㡤ち㈸㤰ぢ㡤ㅦ㠱㉤ㅤㅡ〱戰ㄶ㠷㐶㌵捡㐸㘸慣㐵〲愱搱ㅤ㕦扣挲㌵㜶㈲㙣㈷㝡㔸㠹㥡㥥㐸㙣㥡摢慣ㄷ㈴㑢摢晤㡣㠴㐷摢晤〲㜴㘱摢慤〳挶摤㜶扤㉤㈹㥡戲攴搵㜴㝡㈷㤸愴戶〴㕥㕡〱扢攳收㉤㐶散搶挰㡡㉦搷慥捤晢㔲昳㌶㘳捦愶㝥〴戶搸㙤㝤㐰ㄶ户㔵㐰ㄴ摣搶㔷搸攱戶㙤散㐴㍦㍢戱慤㤵㔰戵㐸昰慥㔲摦㐳㈴㈳㕥㈲㤷敦㈵搵㈱㠰㔰㜸〷㌰㈰㠱㌳〳㐸㘸挶愹㘶㘸㠶㜷戴昱摤挹㍢㠸ㅣ扢〱愸晥挰㥢戱昸〵㈴收㘳戱㈷愵㈱ㄶ㜷〶㕤散敤〵〴搲㘶㉣敥㘲㘳ぢ攲㡣㕢てㄲ㡢㕢㠰㔷敤敡挹㌳挸挶㙥㐵ㅥ挸挳㤷㑦敤〱慣昸敦㘳㠷晦㠲㍣〲㕦㍡ㄶ㍦昲㜴敡㘰㐸ㄲ愷㙥㠳挲㜰敡㥥挸昳ちて戱ㄳ㐳敤挴㕥㔶愲㘶㙦㈴㌶㑤㉣敥〳挹㌴㌰搸て搰㈳ㄶ户〵扡㌰ㄶ户〳挶ㅤ㡢挳㉣㈹㝡㝢㄰攵捤㠳㝡〸㠴慡攱挰㥢㙤昷㕥㐱摢敤〴㌶戶摤〸搰愵敤晡〳㠱戴搹㜶晢㈱㈵慤戴㌳戰㙡㝦㥢愷愰㈵㐷搹搸〱攴㐱㐹㝣攱昹㈲戰搲㑡㙦㍡㕡㐹戳挷㤰㈸㝦挳戳㐱挶㠰㉣つ㌲〸㌲搰㈰㘳㠵ㅤつ㌲捥㑥搴搹㠹㝡㉢㔱㌳ㅥ㠹㑤搳㈰ㄳ㈰㤹戶㘸㜶づ㥡㕤㠱收摤ㅦ收㤶㠲攰昷〴㤴户㌱敡㝤㘹昲㘴攰㑤ㄷ扦㔰攰攲扤挱㐶ㄷㅦ〸扡戸㜸ㅦ㈰㤰㌶㕤㝣㤰㡤㜵㑥㉦搵ㄴ㘰挵昱晢㠲㔷㑤戳㜹ち愶㝦㌳㙣散〸昲㐰ㅥ扥㝣㙡ㄶ戰攲昸㘷㥣㡥攷㙣㑡ㅣ晦㤴愷攳ㅢ㐰ㄶ挷ㅦ〰ㄹ㜰㝣愳戰挳搶搹㜶攲㘰㍢㌱挷㑡搴ㅣ㠲挴愶㜱晣愱㤰㑣㕢㌴㈷㍦㥡㔳ㅤ扤ち㈰㝣㤸㡤ㅦ〳慡扣戸㔲ㅦ㐰㤳㡦〰㕥ㅣ㕢〷㍣ㄳ昲㌹ち㔸㜱挴㈳㑥㐷攴晡搹㠷㍣ㅤ搱㠴㐲攲㠸㠹愶㈳㡥㐶㥥㔷㌸㘲㈷㥡敤㐴㡢㤵㔰㔱㈴愴㥦㝤〰㈲㜳晤散㘴敡㜸㈰㐰㈸捣㐷昳㐸ㄴ昵戳昳㙣晣㌴昲搶㤳愳づ㐰ㅤ〳扣ㄹ㐸㜷㐰㘲扥㥦㥤㐵㘹〸愴昹愰㡢扤つ㐰㈰㙤〶㔲ㅣ㈹〹㤹㐶㘰㔵搲收㈹戸㔷摢㙣散挱攴㐱㐹㝣攱㈹㈸戰攲愹㥢㥣㥥捡摤慢㌷㜸㝡㉡㠳㐲攲愹挳㈰〳㈱㤳㐵㥥㔷戸摤㑥㉣戰ㄳぢ慤㐴捤㈲㈴㌶㑤挸㉣㠶㘴摡攲扥㔷㡦戳昱㐷㠱㉡慦ぢ搵晣〱慥㍡〱㜸㜱㘱〴㜸〹ㄷ㘲㑦〲㔶ㅣ㜱愵搳ㄱ戹㤰戹摣搳ㄱ㈷愳㤰㌸挲㌰ㅤ搱㠱㍣慦昰ㄲ㍢戱搴㑥㥣㘲㈵搴改㐸㐸挸㉣㠳挸㕣挸捣愵㡥昳〰㐲㘱㍥攷㐶愲㈸㘴捥戴昱㜱昲捥㈴挷っ〰㜵ㄶ昰㘲㑦ち昸㥣㍤攷〰㉢昶㥣敦㘹捦戹㥥昶晣づ㠵挴㥥っ㐴愱㘱捦㐵㥥㔷昸㍣㍢㜱扥㥤戸挰㑡愸㡢㤰㄰㝢捥㜱摡搳㑥ㅤㄷ〰㠴挲扦〷〳ㄲ㐵昶㕣㙣攳㡦㈳敦㈱攴㤸〳愰㉥〱㕥散㌹ㄱ昸㥣㍤换㠰ㄵ㝢㤶㝡摡搳攱㘹捦㘵㈸㈴昶㉣㠱㈸搸㜳㌹昲扣挲㔷搸㠹㉢敤挴㔵㔶㐲㕤㡢㠴搸㜳㤲搳㥥㔳愸攳愹〰愱昰㜵㘰㐰愲挸㥥敢㙤晣㤹攴㙤㈲〷㝦搱慡晥〸扣搸㜳㌶昰㑣戰戰扡ㄱ㔸戱㈷敢㘹㑦摡搳ㅥ㍥敦ㄵ㝢捥㠳っ搸㜳㌳昲扣挲户搸㠹㕢敤挴㙤㔶㐲摤㠹㠴搸搳收戴攷〲敡㜸㈱㐰㈸㝣ㄷㄸ愸㤲晢晥戹摢挶㕦㑣㕥慣扤㝤摡〰㔰昷〰㉦昶㕣ち㝣慥㝤敥〳㔶散㠹㝡摡搳敡㘹捦晤㈸㈴昶㕣〱㔱戰攷〱攴㜹㠵ㅦ戴ㄳて搹㠹㠷慤㠴㝡っ〹戱愷搹㘹捦㔵搴昱㙡㠰㔰昸㜱㌰㈰㔱搴㍥㝦戶昱搷㤳㤷扦㄰搵晣扤愹晡㉢昰㘶㤷㝢㈸㈴收扢摣ㅢ㈹つ㕤敥ㄳ愰㡢扤㌷〱㠱戴搹攵㍥㠹㤴㜴戹㌷〳慢㥥戶㜹ち扡摣攵㌶昶㔶昲愰㈴扥㝣敡㔹㘰挵㔳つ㑥㑦攵扡摣㤹㥥㥥㝡づ㠵挴㔳㜷㐲〶㍣戵〲㜹㕥攱攷敤挴ぢ㜶攲㐵㉢㔱昳ㄲㄲ㥢愶换㝤ㄹ㤲㘹㡢㍢㘴㕥戱昱昷㠰㉡慦搷搵㘹戰愹搷㠰ㄷㄷ摥て㍣ぢ昲ㄳ㝥ㅤ㔸戱改〱㜲㍦〸㔰敤て扦〱㈴㉦戵搲㉥㤳挳〰ㅢ㝥搳㈲㠷摦戲ぢ㍦捣㜲㘵㠱㜷㤱摦扦昴慦てㅤ㡦㐶〶攱〱㕤挱㥢㔹挷攳㑤慢ㅣ㐴㝣㘵㌸搷㙣㥥愶㉣昷㡦摣㌸㔹㝣摡㈰㍦捡㠲戸㐰㍤㥡昲㝦㈱㠷ㅥ换㍦㝦愰搴敤昱搱㡦挲㘰昵㍥昴敤换ㅣ㕦㥣攴㜸ㅢ搰㘸㔴改昹慡扤摦㔸〴昷慢昶挲慢㙤㐷㍥㈱㡥㔴ㅦ㈳㑦㘷慡〳㔰㠲ㄶ㐸愵㑦㠱㔸昳〹搰〱搴攷㝡收昵攵㘸攰㜸㡤ㄱ攸慢戴扥挳㘳㙡搶搸㈵㡥㔴㍢㕣㌸㌶戰敡㘴昷捦㡢捤ㄲ㤶㠴㌱㡤㘳搴ㄷ㈸㤱㌷散㡦愰㥢㙦昹ㄹ㕥捡戰㝤㉤㐲搱摢愰扥㠶㈴〹扡攷愰㍢晥捣愰晢〶㔸〹扡ㄵ㐰改攷〱㄰㜴晦〱㤲㤷晡搶㉥昳〲ぢ攰㈲㙢搸扥愹挳摦摢㠵㕦㘴戹㌲戵ㄶ㜹昱搵㄰愷慦㕥〶ㄱ㉦攴㜵摡㜱㍥挴㤸㜶っ㉡㘵挷㙥ㄶ挱晤扡愶㜰ㄹ㈴㠹挶㉢捤㑡昹ㄸ㐰㉡ㅤ攸慣昴㉤㘰㙢戸挰摦戰〶攲搳〰㈹戱摥つ挴〷〳㕥つ戴㔳㈹挳㜶戴〸㐵慦㘱攲戳〳㘹愰㝦㈰㠱㍦戳㠱昸〰㐱捣㕤㠵㠴㝥ㅦ愰摡慦攴㐹〱㝤㘸㌷〵ㅢ㉣捣㘷〳挲晡㈱戹捡ㄴ搷昲攲㤹㝥㑥捦晣ㄳ㔸挵㈵㜱㕥敢㝣㜳㙣㔵㑡敢㉤㉤㐲搱晢㤰㜶愲㌸慡戲〶〹晣㤹㕡㜳改㉣慡㝣㡡㠴晥っ〰㕡换捡㤹慣㜶㌴㤱㍤捣戵戲戰㝥㐱慥㌲㌵〸㕦愲㜵搸愹昵㔷挰慡㍤〱扣戴敥㔶㑡敢㤰㐵㈸㝡㌱ㄱㄷ愲愲昵㜷㐸攰捦搴㥡慢㔱㔱攵㝢㈴昴て〰搰㕡㤶㥤搴扡愰攳攵㐲㔳㔸㝦㈲㔷㤹攲㙡㔱戴㉥㜷㙡晤㌳戰㙡っ㠰㤷搶敢㝥㉡搱㌷晤㘲ㄱ摣㙦っち搷㐱㤲㔴㕡〶㠸㑡戹㌲㤳㑡搷愲㐴慥㙦攲㝦昱㔱挳㌵搷㠶㠵㍥ㄷ㘸ㅢㄶ晡㕣慢攵つ换昷㑤摦㤵㌲散㕢㡢㔰昴㈶㈰㉥攷愴㌹扡㐱㜷愴捤收攰㥡㑥捣慤〲搴搵〰㘸づ㔹搲戱㌹散㈰㤲搰攷㈲㑥㔸㙢挸㔵愶戸ㄲㄳ捦㝣改昴㑣て㄰ㄵ㤷㍦㜹慤昳愱扦愶㤴搶㥦㔸〴昷㉢㝡挲㕣㌰㐹愵㕢㤹㤵㜲搵㈳㤵㝥散慣戴て㠸㌵㕣捦㙣㔸㜳㜰昱戳㘱捤挱㜵㔰摥戰㝣㜳㝣㔸捡戰て㉣㠲晢搵㍢攱ㄴ㈴㠹㘱摢㥢㠶㜱昹㈳㠶慤㜲ㅡ戶〳つ攳挲㘶挳っ攳㉡㘸挳っ攳㠲挸换戰㜷㑡ㄹ昶戶㐵㜰扦㔲㈷捣㈵㤴ㄸ㌶挰㌴㡣敢㈰㌱散㑤愷㘱扢搲戰㔳㙣㌵ㄱ㙢㡥慢㤳挱㥤换愱つ㌳㡣㉢㈳㉦挳㕥㉤㘵搸㉢ㄶ挱晤慡㥣㌰搷㔲㘲搸㥥愶㘱攷㈱㉦㠶扤攴㌴㙣㈸つ攳㔲㘷挳㕡㡣敢愲つ㌳㡣㑢㈴㉦挳㥥㉢㘵搸戳ㄶ挱晤ち㥣㌰ㄷ㔵㘲搸㜰搳㌰慥㡣挴戰攵㑥挳昶愳㘱㕣昳㙣㤸㘱㔷摢㈵搶㝢戴攷㕡挹换戰㈷㑡ㄹ昶㔷㡢㔰昴㙡ㅢ㉥愷愴换ㅢつ摤㤱㌶扢㍣慥愹挴摣㌱㠰㝡㉣〰扡㍣㔹㔲㠱㈳搷攵㤱㍤捣㐵㤴戰搶㤱慢㑣㜱㈵㈴㥥㜹挴改㤹昱㈰㉡㉥㍦昲㕡攷扢扣晢㑢㘹㝤㥦㐵㜰扦㜳㈶捣〵㡢㔴㝡㄰愰㥥㐲㌰ㄵ㈰愴戸㘶㤱摡敦戶㙡ㅦ〸ㅤ㉢㜱㑣㠶敢ㄸ㈱摣㘵ㄱ㜶愵㈵㌳㔰㈸挰愵㑡㔷扦ㄲ㜴晣捦ㄸ㝣㔵㐶㈰捡㥤昹㙥㔱ㄳ捤搵㠵扣㤲㈴㉥摢摡㔵昸㔹㙤ㅡ晦㌷挵ㄴ晣㔲ㅣ㍦愶挵㝦收㘵㙤ㄵ攳ㄷ攴晣㤵㤷晤挳㑤㉤㌹ㄶづ㐶愷愷昱㑢捥㡡攸攴っ㝥㡦摥㕡㠹ㄷ扥㘷昱㝦㠵㈴㌷㠷ㄳ㈶㌸㘸㔰捥戱つ㤱挱㜷挹昸㍤昷昸戹㜹敦晥愱愷攳㐷昷㜹㝦搸㉦㕥昰昳搷戸ㅢ㜷扥㈴㌸ㄳ㡤㤶㝦㐱愵ㅣ㉡挸昸搵敤㘸㔷搹愵㕢戳㔷㥦㜵愲㉦㥥〸攸〶㠶〶㈳㑤㠹つ昸㘹㠱㥥㑤搴㔲愰〴昸〲㕣戸戹㡤攲㘹㡢〹㉣攱晡慦ㄵ扡㜵愳愵㡤㤷㍥㌴收攷扤㡦ㅣ慢㥥㐰㔱㐶㑦㜰づ㘴ㄶㅦ㍢㙣㜵晣昸搱慦㙥戴ㄵ昴㜵昸昲ちㅥ㡡㤲挱挳〰捡昰㠶㕤戹ㄳ〱㐲晡㜰㘰ㅣ㑡㉡㉥昴愸愸㝤㠵戹㝡〲㡦㑦ㅦ㐹捥愳〸㥡〰㐲㡡ぢ㈸〹昴慢㕤㜷〰ㄷ㔵㐲戸捡㜹〷㌴愳㔰搸㥥挳愸ㄷ挱㐳㠳㌴㝤散㔷㤷摢㉡ㄷ昸搴㘰㘵㠵㍥㥤㑢㔴摥愷㡡㙢㉤慡㥢昳ㄴㄷ㐹㈲㤸㥥昲慢㡢㙤挱㍥愷㉦收㔳ち㝤㤱昷㐳㠲㈸㠷㘰慥愷ち晣挰㐵ち㑢攸ㄴ㌹摢〸㡥〵〸愹㔵㈰㠸戹攷扡晣挰戵㡢㄰㝥攷昴㐳ㄶ㠵搴㠷㈰㌹捣㍦换搶戲挰晣㠵慣愳搰晣挵㐴㌹戴攴摡挶㘹㝥㤸㡢ㄲ昰攰扦昷㈰攷〹〴㈷〲㠴ㄴ搷㈵愲捣㔲㤷㤶㕣慢〸㘱㠹㔳换づㄴ㔲㕦㠰攴搰昲㈴㑦㉤㑦㘱ㅤ㠵㕡㥥㐶㤴㐳㑢慥㘵ち戴攴㈲〴㍣㜸㡢ㅦ㌹捦㈴昸㉤㐰㐸㜱ㅤ㈲捡㉣㜰㘹挹戵㠹㄰摡㥤㕡㥥㠳㐲敡㈷㤰ㅣ㕡愶㍤戵㍣㡦㜵ㄴ㙡㜹〱㔱づ㉤㝦㠶ㅣ愷㤶㡡㡢づㄱ㙣㠶㔲摣ㄶ散㜳㠶搲敦㈹愵㌰㤴晥攰ㄲ捣昵〹〵摢㔷㤸㤳㝥晣昹昴愵攴㕣㐶㜰ㄹ㐰㐸㜱摥㉦㔶戶扡捣攷㕡㐰〸㉤㑥昳慦〴㔶㜱〱攰㌰晦㘸㕢换㠲㔰扡〶㑣㉥昳慦㈳捡㘱㝥て攴ぢ捣摦捡ㄶ㙣㥡㝦㤸㉤搸攷㌴晦〶㑡㈹㌴晦㈶愲ㅣ㠲晢㈰敦㌴㕦㜱㤲敤昰㙢愳愷攰摢㡡〵摦攱ㄲ捣昹㜸㠱㘰㑥㜲ㅤ㠲愷㜹ち晥㔳戱攰㝢㕤㠲㌹ㅦ㉥㄰扣愷㈵㌸㜸㍦ㄲ㕤㜵扦㤳㍣慢㝤㄰㈵㠳て〱ㄴ㜶扦て〳攳㜴搶㔰攴ぢ慡ㅥづ㠴挳愶㜱㥥挲ㅦ愷㤴挲㔶昸㡢㑢昰㝥㉥挱㘱㑥挳昰攷搳㑦㤰昳㐹㠲愷〰㐲㙡っ愰挴摡㐸搴挵㐵戶㍤戳攱散㑣〸晢㔹〴㤹搹㉣〷㔶搵〱㌸㠲㜰㕦㕢换㠲㈰㝣づ㑣慥㈰㝣㥥㈸㐷慣㡣㐷㥥收攷扡㜳㑥扢愴捥愱㔶㥤摣昵慤昴〷ㄵ愷㘲㐲ㄸ㘲ㄱ㐶〹㐱愹愹㌶㘱㑦㡢挰愷㤳晡ㄵ㘰㙢㌸〹慢㐲慥攲㘵晣㤸昰㡥戲㤵敡ㄱ晦㑡㜵㥤晦㑢㕦ㅣㄳ搳戸挲㝢㉣㌸㡡慦昷昴㠲戳搹㡤㍣搹昹㉡敡㔱㥣ㅦ挸㡣昸㌵㉢挱㡣㍡ㄴㄹ㤹㑣扣㑥㉣㠷㘷攱㜹挳挹挳愱㔸㡣摦搵攵ㄵづ捦㐲ㄸ攸昲ち㠷㙣㈱っ㜰㝡攵㙤㘰㙢㌸㌰攷扣搲愷散っ戵㡢晦っ㔵つ慦昰㘷㝢晤攰ㄵㅣ戴戳㔴㝡〷〹挵㈱㔸㔴晡扢㤵㄰戵㌹愴㡡摡敦ㄲ㥢戰㜹摥㜳昲愴㤰ㄱ㈵㜶㜰愹捤搱㔴〸戵㉥戵㌹挲ち㘱㝢愷摡ㅦ〰㕢挳㜱㌴愷戶㔷㘳慡㠵攰㄰㤵㍥㐴㐲㉤㈶㘰㈸慣戶ㄲ愲昶昱挸㐸〵摢戸㔴攲搰㈹㠴扥㉥㤵㌸㥣ち愱㡦㔳愵㡦㠱慤改〰挸愹攴改挹㔳挰㈱㉡晤㌷ㄲ敡㌴〲慡昴㠹㤵㄰㤵㌸㈶㑡〵㕢戸㔴攲㌸㈹㠴摥㉥㤵㌸㜶ち愱㤷㔳愵捦㠱慤攱〸㤹㔳挹搳㑢攷㠱㐳㔴晡〲〹挵㐱㔱㔴晡搲㑡㠸㑡ㅣ攴㠴攷㉢㘲晦㘰昳晣摢挹㜳㈹㌲愲㐴戵㑢敤㘵㌶愱捡愵昶㘵㌶愱㥢㔳敤㙦㠱慤攱挸㤶㔳摢搳㤳ㅣ搱㐴愵敦㤰㔰搷ㄱ搰㤳摦㕢〹㔱㥢㠳㤳昰晣㐰㉣挷㈵攱昹搱挹挳㜱㐶㜸㝥㈲昶づ㥢㘷慤㤳攷㑦㌶捦捦挴㜲戴㄰㌹扦㌸㜹ㅥ戴㜹搶ㄱ晢戰捤挳〵扡攸挲㕢㥢摤戴搴挵晦搱㔶戱㠷ㄶ㌹㝥㈷捦ㄳ挰㡡ㅢ㝦晥搱散㝤敤づ㡦㍤戴㄰搶㕡〴扢挳㘳慦㉤㠴㥦㉣㠲㜴㜸㐱〸慤㘱摦摣戹ㅢ搹㈷㡢㑡ㄵ㔴㠲摤戱愸㔴改㔰愹㠶㝤㈷㜷收晤㡢㔴换搱慤㐷ㅦ晤㝤㑤㜹㙤摦昲㐳挶㔴㕤扡敡搹て㉥㝣敤㠸㔱晦㕡㝢昹攵慦慤扥㜰挵摡㐷㥡㐷㍤㜳敤戵㑦ㅥ㜸搵㡡て㝡㐶慦昶摦昷晤㤴慢㑦ㄸ㍡晦㠴㘳愳戳㜷㥢㜸挲愱挷捣ㅣ㍡愳挷愰戲戲㡡㡡〱扤㤶㙦㍤㌰摣㜱散〳敡㉦㙦㙤㤵㔴慦摡搵摡㑦㥣㔱㤹㉦捣㕥ㄱ㝦㌸戱〸㘵戰摥㤷晥㤰昹㙥挸摢㔷㤸晤愲㜰㔵〹㔷つ扢戴㑤慡散㍢愸㐰㝣㘴慦㘵愸㑡㤸㝤愱愸搱摤㔴㔶㝡㐱㄰ち㤵㘵㙦㈸㕣㘱㔳㔹㜶㘴㥢㔴㔹改昹愸㠶扤㙦㈲捡戲〷ㄴ㌵㝡㥡㙡戰昳摡愴㙡㐸㙦㐷㌵ち㝣挶㕥㑦搴攸㙤慡挱づ㙢㤳慡㈱㍤ㅣ搵㈸㠸㌳昶㜴愲挶㤶㘶搳㐹ㅦ㐷慥㠲㌸㘳㕦㈷㕣㕢㥢捡戲㥢摡愴捡㑡扦㔶攴㌳昶㙦愲㐶㕦㔳㔹改搹㡡㤴㘵て㈷㕣晤㑣㉥改摢㡡戸搸挷〹搷㜶㈶㤷昴㙥㐵㕣散攵㠴慢搶攴㤲晥慤㐸㉦昶㜳挲戵愳挹㈵㍤㕣㤱㉣昶㜴挲搵㕦戸㙡搸㐹㙤㔲㈷㑡慦㔶愴㉣㝢㌷㔱㘳ㄷ㔱㐳戱㠳㤱ㅥ昴㉤慢〷ㅤ㠷㈲㤵昸㘱㠸ㅤ〱㡡㥤㡢㜰扣㔹挸愱㜸扢ぢ㘱愵㡢挰㍢㕣〸㙦戸〸扣攷㠴昰扡㡢挰扢㐰〸慦戹〸㡣㑢㈱扣敡㈲㌰ㄴ㠵昰㡡㡢挰攰㄰挲换㉥〲攳㐱〸㉦戹〸っ〱㈱扣攸㈲戰搵㠵昰㠲㡢挰㠶ㄶ挲昳㉥〲摢㔶〸㉢㕣〴㝡㕢〸捦ㄵㄲ扡晤て晢㐷昸㉣</t>
  </si>
  <si>
    <t>Data note</t>
  </si>
  <si>
    <t>logic cells</t>
  </si>
  <si>
    <t>Continental Total</t>
  </si>
  <si>
    <t>forecast points for each airline</t>
  </si>
  <si>
    <t>CB runs</t>
  </si>
  <si>
    <t>Total points needed to go to paris for 2 people</t>
  </si>
  <si>
    <t>Card</t>
  </si>
  <si>
    <t>Week When Reward for Paris Trip Earned</t>
  </si>
  <si>
    <t>Week eligible with Marriott CC</t>
  </si>
  <si>
    <t>Week eligible with Starwood CC</t>
  </si>
  <si>
    <t>Week eligible with Hilton CC</t>
  </si>
  <si>
    <t>Week eligible with American CC</t>
  </si>
  <si>
    <t>Week eligible with Delta CC</t>
  </si>
  <si>
    <t>Week eligible with United CC</t>
  </si>
  <si>
    <t>Starwood Preferred Guest AMEX + Hotel Points</t>
  </si>
  <si>
    <t>Paris Trip Earned (using CC+ hotel pts)</t>
  </si>
  <si>
    <t>Week eligible with Marriott CC + Hotel</t>
  </si>
  <si>
    <t>Week eligible with Starwood CC + Hotel</t>
  </si>
  <si>
    <t>Week eligible with Hilton CC + Hotel</t>
  </si>
  <si>
    <t>766192a7-4899-4927-b661-0f4b15834ea2</t>
  </si>
  <si>
    <t>㜸〱敤㕣㕢㙣ㅣ㔷ㄹ摥ㄹ敦慣㜷搶㜶散挶改㈵扤扡昷㡢愳㙤㥣㌶戴愵㠴搴㤷㕣摣收攲挶㑥㑡㔵捡㜶扣㝢挶㥥㘴㘷搶㥤㤹㜵攲ㄲ㘸ち愵愵㕣㠴㕡ㅥ愰ㄷ愰慡㔰〵㉦㐸攵愱㙡愱㝤㐰㐲〲愱ㄶ昱㔰㈱昱㠰㈸ㄵ㠲〷㄰㡡挴㑢㠵㉡㤵敦㍢㌳戳㍢扢敢ㅤ㍢㥢ㄶㅣ攴㐹昶捦㤹㜳㍦攷扦㥥晦㍦㤳㤴㤲㑡愵㍥挴挳㝦昹愴㤹戸㜴㝡挹昳㠵㥤ㅦ慦㤴换愲攸㕢ㄵ挷换㡦扡慥戱戴捦昲晣㉥㔴挸ㄴ㉣㤴㝢㕡挱戳ㅥㄱ搹挲愲㜰㍤㔴搲㔲愹㙣㔶㔷㔱捥㑥昸ㅢ㠸㕥㜴戶敡㑤〳捣㡣㡦ㅤ㥣㍤㡡㕥愷晤㡡㉢戶っㅤ〹摡敥ㄸㄹ挹攳捦搶摢㙥换㙦摤㌲㌴㕥㉤晢㔵㔷散㜰㐴搵㜷㡤昲㤶愱愹敡㙣搹㉡摥㈳㤶㘶㉡挷㠴戳㐳捣㙥扤㘵搶戸昵昶㤱㕢户㙦㌷敦戸攳昶㕥っ㥤㍡㌰㍥㌶攵ち搳晢㠸晡搴㌸攵㕢㈷㐴搱攲摡㠴㜰㉤㘷㉥㍦㍥㠶扦戱昹攳敤戶晣昴扣㄰㍥㠷ㄶ慥㜰㡡挲搳搱戰挷ㅥ昵扣慡扤挰捤搳敤摤㔸㙡搱昰㝣捤ㅥㄷ攵戲㙥㐷扤㘶敤㠳搸扢戲戱搴㙢㑦ぢ挷戳㝣㙢搱昲㤷㌲昶っ㍡㉡昵搹㠷㍤㜱挸㜰收挴〱挳ㄶ㥡扤愷㙡㤵搲挱㤳敡扡㍥敡㈲㍥㌱戹晣晣愸㘷㡦捦ㅢ慥㥣㤱挷㡤㐹愸扢摢㉤㌶搶扤扡㝤扦㥣扡ㅣ㠱㝤㕥摢扥ㅥ㑡㡥ㄸ㙥慤收㜰晢㥡攱攲ㅢ㘷㜰㜳晢晡戱㍤㙡㙣㜳㘳晢㌶㜲㉢ㅢ㙢㉢㍤㈱㝤换ㅤ挵㘲昴っ㐱㌷㐱㤶㠰〸搴㜳〴㍤〴扤〰㑡晡㕦攰㤲㜸㐳ㄶ愹〵㐳㉤捣慡㠵愲㕡㈸愹〵愱ㄶ㑣戵㌰愷ㄶ收搵㠲愵ㄶ㡥慡㠵㘳愸ㄳ㍤搹敥㙥㌵㝣挶昷敦㉤晤改㡤攷㈷摦晣昷昰㔵㠷㝢㤷摥敦摤㠰㑡昷㠶㤳㥡㜰㡤攳㈰戵㍡ㄵ㙦换㙦攵㥦㤵戹〲㑣㘱㙥㌷㙦㌳㐷㐶㑡摢户ㅡ户ㄸㅡ㤷㤵㠰晣〶㐲ㄹ㐰摤㕥昳㍥换㈹㔵㡥㑢摣㕤㍡㘶㜸愲扥㜱挳㘱搹㔸愵敡㤴扣㑢㤶㉦㥣昶つ㕦㕣摣㕣㔶敦愴愵搹㌴搸㑡㜸㜲扣换㥢㥢ㅤ㌱捡㔵㌱㝡挲ち㡡㉦㙢㉡戶愷摣捡㙣晢搲摤慥㜸戸㔶摡㌲愳㔱〸戵㐵搹㜷换㉡㠳愲㘰㕥㐳攳昳ㄵ㑦㌸㜲㝡挳昶㤴㔵㍣㈶摣㘹㐱㤱㈸㑡㜲愹攷戳㈸攴晡攱㠳づㄶち㙥㉤㕤ㄵ捦㌵㜷㥤昰挱捣愲㠴昹㉥〸搷㕦㥡㌱㘶换攲㠲㠶㉡挱㤸㈸搸摣㤰扤扢㔲慣㝡攳ㄵ挷㜷㉢攵挶㤲搱搲愲〱㐹㔳摡㕦㈹㠹㜴㍡㈵㠵〲〴㙥㔷㤷愲愴㙥㙡捦ぢㄲㄱ㌱ㄴ㤳㤱㉦㙡㈴扢晣㈱慣づ慢㈸ぢ搲愴㝡捤ち㥤㜱扥㔲挶㈴㜰㘰㙣㑤搴ㅦㅣ昴㠶ㄵ扡慤㘱敥攳慤慣慡㠳攱敡㜷㉤ち挷摦㙢㌸愵戲㜰ㄳ戵㥦挲ㄹ改晤〰摡㘹〸㠴戶扢㐷㔵愷㥣㔰㤶戴攳㔶挹㥦捦捣ぢ㙢㙥摥㐷ㅥ㌴㘴㌶换慤㙤㜹昴昳㤰愵㙦㈴ㄸ〴挸攵㔲㤹㑤慣㤴挹攱㐹㘹㤴㑥〹扣摣㈰挸搹慥㠱㤷㝢捤摤㔶搹ㄷ㠱㔰敥㌷㠱㤱㐰慢㐹昴昵㤱㐴㕤愳ㄸ㈸㡣㑤收㌸愸搴戰ㅣ㝦愹捥户㉤㕣ㄲ㄰搱扡㉣㔸㜳戲㠰愲愰㔱ㅥ㈴昰ㅡ㠸愶㐹ㅡ㈴㔷㡥ㄱㄱ搹㈰㐱戳愳攷㐶㈲㘳晤〴ㄹ㠱晡㜱㈲㘴敤慤敤㘵〴㠹扤㤵㐸搹愸㉤㍦慥㑢戳攵㙣昹㐰㥡㥤㡦㡤搳㉦㈰戸㤰攰㈲㠲捤〰捡㕦㈱攱㈸攵㤰㙥㝣昴㑢昰慥㕦㑡㜰ㄹ〰攴㤳㑥㤹ㄳ㡡㉡摡㔰慢戱㈳㔹慦て㜶戲㌴㡡〳㔱㐴换戸㘶㘷昶搹ㄲ搱愱搵戹㌶㜴㙤㕡敡搸敢摡搳㘶㝣㌹愴挸㠴慡昱戵慥㔰㌵扥ㄱ慣摡愱摥扡〲㑤昵㈱㠲㉢〱〲挵㐲㘳㜷㜵搶㍣捤挹㜳挲㈴ちっ愱づ㤵㝢㐸挴㌴晦ㄳ〴㕣换搱㘵摤㝥愶㈹㌸㙣㥥昳昶昳㤶昶扣ㅤ㈲扤㐹㘷慥敢ㅣ晡㡡捥搰㠲扥ち散愵晣戱慤㝥戹〶挵晡戵〴搷〱㌴改ㄷ㥥扣捦搴㑢㈰㑤㘲㍢㠶戹㡤昴戸㐸ぢ㜷㘶㘹㐱㐸敤搳㙢捥ㄸ敥㥣昰攱扤㤸㥣㠰ㅤ㕣㜱㕤㔱挶㠱戶㈴㌳㜸㜶戹戰㌱搳摢敤㔶㙣收慦摢挷摥㌹愱ㄸ搲㘹戵㉢搵㘴ㅦ㈷搸㤹㌱㝦㔳㡣㜲愸㝦㙦㘹㉦㈴㘲㡤ㅡ挹㡢敤㤲捦㤶敢㤲愴〳㐹㜲〳戶㔵扦ㄱ〰㔲㐲昹㝤㕢㠹㌲捣㙡㕢㘴戵㐶㙢㤵摥扤㠴㤳㐹㤳晦戰㐵㡥昴〴捥摡㌱昸づ扣㍥㝢摡戲㙢挲愲挷㥥ㄲ㙥ㄱ㝥〵慢㉣㜲㠱㑢㤶愲㘶㕤㔶㥣㈳戲愲慢慢攵㉣㥤攰㕢㤳㜴搲㈴㈵ㄲ戹㍤戱㌰攱ㅣ㕥㈷㉡扡㈰㈹㔴ㄲ摣㐲㌵〹㐴捡㘳摤㜵ㄱ搳㠱㠸挹㘳攳昴㥢〹戶ㄲ㡣〰㘸扦㠵愴㔹敤挶㌳ㄴ搶扤㐸㜷㜶愱㤰捡ㄲつ搲㍤昸㜶㕢㘱㜵㉢㠷搹㑥昰〹㠰㈶昳㠷捥挷〴㐲㤴㈸㡦ㄱ㈲慤㈵摤㍣㘲㠹攳愴㠱つ㈶㠲㑡攳㔵捦慦搸㡣㉡昵㤹ㄳ㤵〳ㄵ㝦挲昲ㄶ㄰㠵ㅡ㌴挳挴㝤昳挲〱㜵戹戰㝤㥡昲㉡ぢぢ愲愴㥢搳㤵㉡㐴摢攴挴㕡㌸㤴㘳㝤戰㈵攵戹㕣㔵昰㜴㜶㌶㐶ㄷ㡡㍣ㄱ挳搷㑡㑦散慡㍣摦㍣昴昵搷㜷㜴挶昲换愲挷っ㤸㡥改慣㠹㕤㐴搴愰搴㙤捥捣扢㐲㑣昴㤹㝢㕣慢㔴戶ㅣ㐱㘴挰挶㘴愰㙥㥦㤸㐳㠴㘰慡挲昸㕦挵改㌳㘷㕣挳昱ㄶっ〶ㄳ㤷㌶㌶扣挹㤰㠸㘶㡥㔹㡥㠷㘱㈴ㄶ㤹敥㌷愷攷㉢挷ㄱ慤慤摡捥ㅥ㘳挱㕢ㄳ㔸㈱搱〷㡦㐴㡤愲㉡慡慡㘴搵㙣愷昸攱㠱㍣㤵摡㠶㕦㥡㐰攲㉡愵搱㕦㥥愰扤㘹搷㠷昱ㄹ摡改㥣㔳㉦㈲㐷戵捣慥㐴㈹㑣㑥搵㙦㘷㥢㍢〰敥摥㜳㜸戲ㅥ㤵㍢慢㜸戵㐶て㝦㠲㡣㤷㘴㔱ぢ㠲搰㍦户㈱㈰ㄵ收㤱㜲挰㠱挰㌸摦㥡挹㉦㘷捡㍡愴扥つ昵攴㙥㐴㤱㝡捤㝤挶慣㈸㈳ㄶ㙤ㅢ晥㠶攰㠵㘶慣㙤㤴扤戰㙣扣㘲摢〶㐹㡢㘴㌹㕤㌴㐸挱愳㔵扦戲摦㜲㜴ㄳ㐰搲㕦㤸㘵㥣㐰㤶㜱㐲㘶昵㥡㠷ㄸㄶ㤴㘹昶㔵㤹㌳㕣换㥦户慤㘲㤶㉦っ摤慤〹㥡〴㤳㔳昲㐶㑦㈴㌳㠶㥡慣昹挳㌰搹扣㍣搰㥤㠷ㅣ攵搶ㄱ晤愰㕣㔵挹攰㡦搲愱㘳〹〲㐶㝡㐹昵㍢搱㥢㈶㙦㐶㐰攴挸攷㜴㜴晦攲昴愳挸〹晣㜲挴㝡〲㠹挰㈳ㄸㄳ昲㜴㙦㘷捣挳㡥攵〳㝢挴搸㙥换㥦昰㠰㜲〰㈴攵昱昶㘲㠹搵㔸愳攱㥡㔶戸愲戵愸㐱㑤㕣摥㕡ㅥ搷ㅢ搷㉣㔳ㅣ㘸㤴㤸㈲㔹愹㤲搴㉣换捣㜱㉤愹ㅡ㐵㉡敥㐸摢㈸㐹㙥搳晡扥㔳㡡㥣㠵㘲㤲㌴㤳搲㜷㐸㐲㐱㤰㤷搴〱ㅤ㐵㝦㝤㌲㜹挴愲㌵戴〱㜲搴㔳㐱㕥㕦ㄸづ㥣挴㤵㤳㤲挸㠵㙦攰敦つ㘱昲㘰搵㙦㈸㌱㑥っ㠶㈵愳攵昲㐱〷㔶㐲搱㜰㑢㙢㠴愵戱戶㐰挳㐸敥散㔴晢〷摢ㅢ㘳挴㤰つㄹㄲ㐹昰〳㠳つ挱㕣戱㘸㉡慤戳㍥㙥㜵㉤㍢换户晤挲㜰㈴〶愶晤搲㠴㔸㤴㘶㔸摤㤲ㅦ㤴つ㙡愷㐵㈹㐷㜵㜳㜴搶㠳㑡昷㈹挷挳㤴㘴㜰摤㍣㐴户ㄴ㉥㌰㐰散㠶愹愹愲㡦戰㙥慤〳㥥っ搶づ㜶戰㈳㐱搸㠴搶ㄹ㈵㘸㈶㠱㜰ㅢㄷ㐱摥改㄰愳㄰愴愶㝣晥戹㔳㜹敥㔹㍥㍦摥㤹㡡ㄲ㈱ㄳ㌱搴㤵㘰㍤〰戹昱愸㈴戹㘸㌰ち㤶〷㤲㑤ち慤摥㈸㡦㈶㐶ㅦ㑤㍥搷挷つㅥ挶戱晡挹㌶㘵摣㜱昳㉤㘸搳昲搲〶㜳搲㈹㤶慢㈵㈱㔵㜱㈴慢愵㐶㕥ㄳ昸㤲搷晦〲㙥㑡搸㤷㜰㔳㈶㜱㤴攲㤲㠹愴捥敤㙥晤搳㘸㉥㠵ㅣ晡〸㘴ㅢ㠳㡦〹㙥㌹ㄹっ㙢戹愳㐰晢㜰㘳晤昲㠲扣㌸〷㤱搶㤲㐵㔹戶て㜷昱㙡ㄱ㘴挹㙤戱㙡晢㉡晢㉡戴搹㘳㔹㝢慤㈰㙢㑤攰〸敢っ〴㕥㈶〳㘳愴㐳敥㘰㈷愹搳㘱㘴昷昴愳昲㌵㜵㝡㘷㘸㝣㈸㡣敦昲ㄴ㤴挲慥㠲㤱㘸㜰慢㜵慢㕢㘱攴㤷㤶户㝥ㄷ㠰挲㄰㌰つ㕡搴っっ㥣㌱愴㔷㌶㜰ㄸ㡣㑣㠸㡥挶〳愹㡣㔱づ挲㘱て愴㠱㥢㜸㤰㥥愹㐰〹昹㥢攴愵戰攸㕥攲戰㡤㈳㔰挵扤愰㈹㜳捡昰㜱昵挵搹摣㤴㍤㕡㉡搱摣㠵㝦㙥㑤㘰ㄵ搷㌶〲㜳㜴㔳搳㠵㉣戹㈶摡㜷㔷㌷ㄵ㠴ㄷ〵户㑤攴昷ㅡ㝥㜱㝥摡㕦ち㉥㙤㜵㑡ㄲ摡㥢昰㐷㉣㍢㍡㙤收戴挳㑢愸㡢摣晢摣㌱愷㜲摣㤱昳搲㍣摥昸愳ㄵ慢㜷㜷㜳㤲戹搴㠷昸㈳ㅦ㌵愵扤㠱ㅥ㔷㌳㙤㜶㔰㜷㤰戰ㅦ昹〴搲㘰〸改〴㍡㠱敤㕥扢㌱㐰㍡搹搴㐴㈷㔲㄰慣ㄳ㡡㌳昷㤱ㄱ㡡昲㜳愰㤵挴ㄲㅣ挹戱攷㉦㠳昵㤵㥦㈱㠷〸挷㝢㈸㐶戴㉢㤱㑡㐰㥤ㄴ攴攱昵づ㕥〶昹晦挱㔲挴捤换戲搳㝦㠱㤹㤵搷㥢㔱㜴㌹㔱昴㕡㉢㡡ㄸ㠸㍤愳㤰㌷㘷扦㝥搴晣搸慦昵晥て㡦㥡㜷〳挳㝣愴㌵㠶愰ㅡ㠳昱㌵㘳㐰㙤㌱〶慥㐵戱㌴〶敥㘱ㅢ挶敢〳㘳㈰昴㜶散㐷挶捡挶〰愳㜸〹㈶㕦㉣愸ㅡ㜳㘰昰慣㜵㠱㑤㑦搸㕥㕣慦ㄵㅥ㈲昷㔰㑦摥㌸㝣㑦ㄷ戶㘶㑦ㄹ慥㘱㙦㤶昹㝢㕣〱戵攵捥攰扥戶㙣挲ㄶㄷ㉦㕢㈲ㅢ㉤攳㤵㠸晣改敢㥥㤳搵摤㔲〷愶㠲㈷㜰搴㉢㔹㈵㜳ㄶ㍥ㄱ㠵㈷㠴搴攷㌷晤㘴捦㥦ㅦ㜹㝣㈷敦愵㠵戴慡㌱㄰摣㐹㜰㥥㤶〳挲户戱㉢㈱攷昳昳㥢晤昸㄰挹㕡㈸㡢㌱挳㤵昶㡥愷摢㔱㌲㈰扣ㄸ㘱〶挴户ㄶ㡣㐹摣㜰〸㡣挹㝣㤳㘳㔳㝥扥㈴㥤㠱昹搸挴愵昷㉥ち㄰㉡㙤㔵㔶㠷㜶愵昶㔳㈸㥤㌳㥣㐸愳㍤挸昳㈵ㅦ㐵㜹愵㔹慢㙤愷㔶㤳㘶愲㌲㡣ㅡ㤱㤴㐲愴㠱ㄴㄲ㍦戲㌰昴㉦愵搴ㄴㄲ㕡ㅥ㈰㈱㠶搶ㅣ捣攵挹㝦㕤〸㠸摡昵扥づ㍦㔵挱㉥〲㡢㤱搷扤搳戳㉢慤捥㐸㌵㌱㈸㉢㑦ㅦ昷㈲㈱㡦㈹捣㘰㤴㔶收ㅥ㐲㈲㝡戴ㄱ愴㔶敤㜸攲㈰㝤㜶㄰㘲ぢㄸ㕢戳改㔵换搹扢㥣㉡敥㜸㐰捦㘴愴挲㜰㌶㌲ㅢ㐷㑦ㄹ㡤ぢ慡收㠲㉣挲晥㈰㔹㙢搴ㄳㄶ㐱㘷㌹㥢㜱晥㐴㤸㡦摦〳戱㝣戸摥昵昹捤㈵搴㜱㑥㌷ㄶ挸ㅦ散慦换ㄳㄸㅢ愳㤲㘳㈰㘱㔷㔵㉢ㅢ㕣〲㥦㐶ㄳ㘹捦㉢㝡㍤挹戱ㄴ㠵搱攸㠸戳扡㕡昵㍦攳搴㤲戳㘶㔸㥢〱敢〶晤㝦〴ㄹ㉢敡㝦㠵㔱㌶㠹戲晢挲〴㕦㌴㐶㑡㔶っ捥㜰㐷攰挳㐶㤸㐶ㅥ㠱㜵㤹㘴㜰㍢㐸㑤攳ㄳ搵愰㔸㑡㜰㜸戸搲捤㤷㈰㙡㙤㘹摢昶戴ㄵ㠰㡣〲㘹㍦㠲〸㙡摢㥥㤳㙥㍤挷㘶敥㐷昶愶晤㔶搱慤㜸ㄵ搳ㅦ㥡㐶㜸㜷㠸㕦㤸㤹戰㜹㐶㤵㤷㥢㠵摡搵搸㠹摥〷搰收挰㐱〸散〳挲晦愸愲㡥㡣㈱慣㉥㘶挱慦㡤〶㘲㠱㈴㙡〷敦㍣昳摥慡㔱挶〷慡〷攱搵昴㤹戵㈶㤴㕤攰㕢㙥扥㡢挱慤挳㙤慣㝢攰昹ㄱ攵㍣挲㘰㜲〹て㍣挸㝤㙤摥㠳挶扡攱摡㍣搶散捣扢㤶搳㝥〸㥣慥㙥㤴㐶㤲攱㤸晣敥㌸愷㍦㐸㠸㌸て扤愳慢㜷挵戲户㐱搰㜹昸搹㌶㕤㕥挳㘵㌸捡㔶ㄱ攷晥ㅣ㥡㉡㜷ㄱ攰愷ㄷ挲〴㕦ㄴ晡昳敥㘴攲㐵㉣㡢っ㠰㜴㉡㘳〰戴愷敡敦㉦㐷搵ち㡦ㄶ愴挲㥣昲㍤㤴㜳㤷㠲搵㤶㤸㠷愳㠶㍣㐲㈰慤ぢ㠰攸㔱㜸㠴㤰攳㍦㠷〶戵昱攷㤰摢㝥晣敦㉥㍢㍥㤵扦㕣㕦扣晦㠱㐸㜹攸㐷㔱慣ㅦ㈳㈸ㄳ搸〰〳㤱づ改愷㔸愴慣挹〴㐱㠴搷㜷㈲㡤攷㜷攱扦敦敥㝣晢㉤㍥晦搸愹㐸㐱㠸愲挶㔵㔰㄰捡㔵㍣ㅤ㕦挵〲㜲摢慦攲㕢换慤㘲㠰㌲㤲㌳搱㕤㠰扥㉥㠵戴㈲㔷攵㈱挱つ攵㑦㤱〸㐵愲㘱ㄶ〳㐴慣㙣㕢㐵〲㙤戹昳戲敤㈲ㄲ㔱摢㠱㘸㝢㌴敥㐸挲户㍣搲㔰攲摤㐷扡㙦㌲㠱晦㌵ㄳ愸挷慣ㅤ㍡㕥搷㠴㤰挰摡昸㜱㙣㕢搹㥥改㌰愸慦㍣ㄵ㘱㘸敦摥攸㐳㈹㌵っ㌳㠱㐲〲搳㤴ㄴ挵㡤㔴扥ㅡ㔵㝥攵搵扡㤷ㄴ〵㜸㐰㐶㐱㘵㔲㥥慣晣㘴㔴㜹ㅢ㍥挲㤲㜵㔲扣㌴挰攷摤愸㌲㈹㔴㔶㝥㈲慡晣昷㙤㥢㙢㤵㈳㠲っ㝡搶㐸㉤〹㐶慦㍣〶挴㍥挸收改㕡㌳愹㐸㝢捣㈰㥢㈲㔴㐶㡢换㔲㤵昶攲晥㠷㡢㑦愲昷攱㍡ㄳ㙥㝤㐰摡〶晦㌳挲㈴慥㌹㑤ㄸ扥㠱㉦㥥ㄷㄱ㕦㜶㜵昹挶挶ㄹ昳愰㡢㡣㙥㜳搲挳攱慡戴愶㐸〴㜶㐱㍡搸摦ㄵ晣昰〹㌶㘴㝤㍦愲戸㤸捡㙢㈳㥤㘹ㄱㄹ㑢㐹㉢㡦㐷㤸㑤㥤慡搳㡣晥〵㈰〷昲ㄲ㤰〹晤㡢㠰㐱散㘵ㄳ㌳〶㈸〸㈴㤷㥦㐲㐲㝦㡣攰㑢〰㌹㠵㕣㑦㍡挸㝣ㄹ愰㍦晡㝦㈹㠶ㄶ愵攳㐴㔵㑥㐶㠳挵挹㐸晦ちㅢ㍣〱搰〵㡦慤ㄲㄲ㘱㑥㝦ㄲ㌹昱㐱㈹㐱攴愰㑦戱攰㙢〴㕦〷挸㘹㥣散慡㜷㡤㙢敡㔰㠵㝤〳㑤ㄵ㙥㠵ㄴ㘸摦っㄳ㝣搱㑥〱摣搹摥㘸收㤹㌸晡㡥ㅦ搱捤㠶て昶㜷攱〳晣㈵㉥扡ぢ晦晦㠸㈶㉤晣戴晡挹捥晡㈲ㄳ㘸㥣て㝦㉥㌶晢㉣晡攱扡敡挶㈶㝢晣ㄴ㝥㔹㌵愳㍣㠶㝦㑦攱愷㍣㡣ㄱ㌸ち㔵㙥ㄶ晥ㄶ搲㠰㉣㔸〸ぢ愸扢昴愷〱ㄴ攲㤸㜸搲㥦攱ㅢ㔱换晥昵㙦㠷〹扥㈸挴敢㈹㈶捡㘱昳㘸㐰攲㕡ㄶㅣ㙢ㅡ㤰昸㤷〵㐷攳〳㝥〷戹㡡㐴ㄶㄲ㡤敡㠹㐸㑢㌳昷㔹㠰扥慥㝥捥㡤敡㑥㍤愱ㄴㅦ㉡㍤昴搰晢晤改愱㡢搳㥦戹慢昷搹㜷㝦昳摥㌳敦㝣㜶挷摦㍥㜸攱㠵㜷晥昲捣㕢ㅦ扣㌱扢攳㔷㉦扤昴换扢㝦昰搶㝢ㅢ捤ㄷ搵㔷摦摦昷攲挹㤱㘳㈷ㅦ㌶て摦戴攷攴晤㐷敦ㅤ㤹㍡㙦戸慢慢扢晢晡挱㕦㕦㜴挳挰愹㠷㕦㔳㝥昱㠷ぢㅤ㐵㉥㤷〳ち㠰攸ㄹ攰戲攵㌴㥥㐷〲搳攰㡣㍦搶㘹㜰戹愷昰㔳㑡攱㐶㡤攱㈵ぢ攷〶㈷㈰ぢ㡡㡤〵㍤晦〱ㅡ晥戲挶</t>
  </si>
  <si>
    <t>yes</t>
  </si>
  <si>
    <t>week</t>
  </si>
  <si>
    <t>Marriott</t>
  </si>
  <si>
    <t>Starwood</t>
  </si>
  <si>
    <t>Hilton</t>
  </si>
  <si>
    <t>Star Alliance</t>
  </si>
  <si>
    <t>United, US AIR, Luftansa, Contental</t>
  </si>
  <si>
    <t>American, British Air</t>
  </si>
  <si>
    <t>Credit Cards</t>
  </si>
  <si>
    <t>One World</t>
  </si>
  <si>
    <t>Starwood Preferred Guest AMEX</t>
  </si>
  <si>
    <t>Fee</t>
  </si>
  <si>
    <t>Earning Schedule</t>
  </si>
  <si>
    <t>Redemption Schedule</t>
  </si>
  <si>
    <t>Marriot Rewards Premier Credit Card (visa)</t>
  </si>
  <si>
    <t>Hilton HHonors Platinum Card from American Express</t>
  </si>
  <si>
    <t>Mileage Plus Platinum Visa Card</t>
  </si>
  <si>
    <t>City</t>
  </si>
  <si>
    <t>Miles</t>
  </si>
  <si>
    <t>Hotel Nights</t>
  </si>
  <si>
    <t>Atlanta, GA</t>
  </si>
  <si>
    <t>Albany NY</t>
  </si>
  <si>
    <t>Detroit, MI</t>
  </si>
  <si>
    <t>Norfolk VA</t>
  </si>
  <si>
    <t>Albuquerque NM</t>
  </si>
  <si>
    <t>EL Paso TX</t>
  </si>
  <si>
    <t>Okahoma City OK</t>
  </si>
  <si>
    <t>Fargo ND</t>
  </si>
  <si>
    <t>Omaha NE</t>
  </si>
  <si>
    <t>Grand Junction CO</t>
  </si>
  <si>
    <t>Orlando FL</t>
  </si>
  <si>
    <t>Billings, MT</t>
  </si>
  <si>
    <t>Hartford CT</t>
  </si>
  <si>
    <t>Philadelphia PA</t>
  </si>
  <si>
    <t>Birmingham AL</t>
  </si>
  <si>
    <t>Houston, TX</t>
  </si>
  <si>
    <t>Phoenix AZ</t>
  </si>
  <si>
    <t>Boise, ID</t>
  </si>
  <si>
    <t>Indianapolis, IN</t>
  </si>
  <si>
    <t>Pittsburgh PA</t>
  </si>
  <si>
    <t>Boston, MA</t>
  </si>
  <si>
    <t>Jackson Ms</t>
  </si>
  <si>
    <t>Portland ME</t>
  </si>
  <si>
    <t>Buffalo NY</t>
  </si>
  <si>
    <t>Jacksonville FL</t>
  </si>
  <si>
    <t>Portland OR</t>
  </si>
  <si>
    <t>Charleston SC</t>
  </si>
  <si>
    <t>Kanas City, MO</t>
  </si>
  <si>
    <t>Rapid City SD</t>
  </si>
  <si>
    <t>Charleston WV</t>
  </si>
  <si>
    <t>Las Vegas NV</t>
  </si>
  <si>
    <t>Reno NV</t>
  </si>
  <si>
    <t>Charlotte, Nc</t>
  </si>
  <si>
    <t>Little Rock AR</t>
  </si>
  <si>
    <t>St. Louis Mo</t>
  </si>
  <si>
    <t>Cheyenne WY</t>
  </si>
  <si>
    <t>Los Angles, CA</t>
  </si>
  <si>
    <t>Salt Lake City UT</t>
  </si>
  <si>
    <t>Chicago, IL</t>
  </si>
  <si>
    <t>Louisville Ky</t>
  </si>
  <si>
    <t>San Antionio TX</t>
  </si>
  <si>
    <t>Cleve land OH</t>
  </si>
  <si>
    <t>MemphisTN</t>
  </si>
  <si>
    <t>Sab Diego CA</t>
  </si>
  <si>
    <t>Columbia Sc</t>
  </si>
  <si>
    <t>Miami FL</t>
  </si>
  <si>
    <t>San Fransco CA</t>
  </si>
  <si>
    <t>Columbus OH</t>
  </si>
  <si>
    <t>Milwaukee WI</t>
  </si>
  <si>
    <t>Seattle Wa</t>
  </si>
  <si>
    <t>Dallas, TX</t>
  </si>
  <si>
    <t>Minneapoli MN</t>
  </si>
  <si>
    <t>Washington DC</t>
  </si>
  <si>
    <t>Denver, CO</t>
  </si>
  <si>
    <t>Nasville TN</t>
  </si>
  <si>
    <t>Wichita KS</t>
  </si>
  <si>
    <t>Des Monies IA</t>
  </si>
  <si>
    <t>New Orleans LA</t>
  </si>
  <si>
    <t>New York City, NY</t>
  </si>
  <si>
    <t>A consultant's profile</t>
  </si>
  <si>
    <t>Average Ticket RoundTrip Cost</t>
  </si>
  <si>
    <t>Average Hotel Cost per night</t>
  </si>
  <si>
    <t>Average Hotel Cost per week</t>
  </si>
  <si>
    <t>The chance to go to a city is equally distributed</t>
  </si>
  <si>
    <t>Objective is to find how many miles and how much money an average consultant would have per year</t>
  </si>
  <si>
    <t>Week</t>
  </si>
  <si>
    <t>City Index</t>
  </si>
  <si>
    <t xml:space="preserve">Average hotel cost </t>
  </si>
  <si>
    <t>Roundtrip ticket</t>
  </si>
  <si>
    <t>Brooklyn, NY</t>
  </si>
  <si>
    <t>Hoboken, NJ</t>
  </si>
  <si>
    <t>Jersey City, NJ</t>
  </si>
  <si>
    <t>New Rochelle, NY</t>
  </si>
  <si>
    <t>Newark, NJ</t>
  </si>
  <si>
    <t>Oyster Bay, NY</t>
  </si>
  <si>
    <t>Tarrytown, NY</t>
  </si>
  <si>
    <t>Yonkers, NY</t>
  </si>
  <si>
    <t>Cumulative hotel cost</t>
  </si>
  <si>
    <t>Cumulative ticket cost</t>
  </si>
  <si>
    <t>Cumulative miles</t>
  </si>
  <si>
    <t>Cumulative night stays</t>
  </si>
  <si>
    <t>Assume 45 weeks of normal work, based out of New York City, fly to any city for average 3 nights per week.</t>
  </si>
  <si>
    <t>Assume one project will take 6 weeks in one city, New York City has 14 times more probable to be the city to work in.</t>
  </si>
  <si>
    <t>City profile</t>
  </si>
  <si>
    <t>Total Miles</t>
  </si>
  <si>
    <t>Total Ticket Cost</t>
  </si>
  <si>
    <t>Total Hotel Cost</t>
  </si>
  <si>
    <t>Total Hotel Nights</t>
  </si>
  <si>
    <t>Data note:</t>
  </si>
  <si>
    <t xml:space="preserve">Random variable between 1 and 81, equally distributed </t>
  </si>
  <si>
    <t>Forecast on 1000 trials, 95% confidence</t>
  </si>
  <si>
    <t>Points Earned</t>
  </si>
  <si>
    <t>Nights</t>
  </si>
  <si>
    <t>Hotel</t>
  </si>
  <si>
    <t>Hotel Points / Dollar spent</t>
  </si>
  <si>
    <t>Hotel Points Earned from Stays</t>
  </si>
  <si>
    <t>Points Program</t>
  </si>
  <si>
    <t>Points/ Night</t>
  </si>
  <si>
    <t>Points Needed for 6 night trip</t>
  </si>
  <si>
    <t>Dollar Equivalent ?</t>
  </si>
  <si>
    <t>Stars</t>
  </si>
  <si>
    <t>Guest Rating</t>
  </si>
  <si>
    <t>Avg $ per Night</t>
  </si>
  <si>
    <t>Renaissance Paris Vendome Hotel</t>
  </si>
  <si>
    <t>Paris Marriott Rive Gauche Hotel &amp; Conference Center</t>
  </si>
  <si>
    <t>The Westin Paris</t>
  </si>
  <si>
    <t>Le Méridien Montparnasse</t>
  </si>
  <si>
    <t xml:space="preserve">Hilton Arc De Triomphe Paris  </t>
  </si>
  <si>
    <t>Hilton Paris La Defense</t>
  </si>
  <si>
    <t>Points Leftover</t>
  </si>
  <si>
    <t>None</t>
  </si>
  <si>
    <t>Preferred Guest</t>
  </si>
  <si>
    <t>Blue</t>
  </si>
  <si>
    <t>Silver</t>
  </si>
  <si>
    <t>Silver VIP</t>
  </si>
  <si>
    <t>Gold Preferred Guest</t>
  </si>
  <si>
    <t>Gold VIP</t>
  </si>
  <si>
    <t>Gold</t>
  </si>
  <si>
    <t>Platinum Preferred Guest</t>
  </si>
  <si>
    <t>Diamond VIP</t>
  </si>
  <si>
    <t>Platinum</t>
  </si>
  <si>
    <t>Paris Trip Earned (using Hotel only, no cc pts)</t>
  </si>
  <si>
    <t>Buying Points</t>
  </si>
  <si>
    <t>Conglomerate Name</t>
  </si>
  <si>
    <t>Major Airlines</t>
  </si>
  <si>
    <t>Earn Elite</t>
  </si>
  <si>
    <t>Restricted RT US</t>
  </si>
  <si>
    <t>Unristricted RT US</t>
  </si>
  <si>
    <t># of Destinations where can I use points?</t>
  </si>
  <si>
    <t>Member Airlines</t>
  </si>
  <si>
    <t>Cost/mile</t>
  </si>
  <si>
    <t>Min</t>
  </si>
  <si>
    <t>Max</t>
  </si>
  <si>
    <t>Continental OnePass</t>
  </si>
  <si>
    <t>min 500 points every flight</t>
  </si>
  <si>
    <t>25000 or 30 segments</t>
  </si>
  <si>
    <t>20,000 miles</t>
  </si>
  <si>
    <t>40,000 miles</t>
  </si>
  <si>
    <t>-</t>
  </si>
  <si>
    <t>American AAdvantage</t>
  </si>
  <si>
    <t>25,000 miles</t>
  </si>
  <si>
    <t>Delta Skymiles</t>
  </si>
  <si>
    <t>SkyTeam Alliance</t>
  </si>
  <si>
    <t>Delta, NW, AirFrance, KLM, Virgin</t>
  </si>
  <si>
    <t>NON STOP FLIGHTS</t>
  </si>
  <si>
    <t>American</t>
  </si>
  <si>
    <t>Delta</t>
  </si>
  <si>
    <t xml:space="preserve">Albany NY </t>
  </si>
  <si>
    <t xml:space="preserve">Albuquerque NM </t>
  </si>
  <si>
    <t xml:space="preserve">Atlanta, GA </t>
  </si>
  <si>
    <t xml:space="preserve">Beltimore MD </t>
  </si>
  <si>
    <t xml:space="preserve">Billings, MT </t>
  </si>
  <si>
    <t xml:space="preserve">Birmingham AL </t>
  </si>
  <si>
    <t xml:space="preserve">Boise, ID </t>
  </si>
  <si>
    <t xml:space="preserve">Boston, MA </t>
  </si>
  <si>
    <t xml:space="preserve">Buffalo NY </t>
  </si>
  <si>
    <t xml:space="preserve">Charleston SC </t>
  </si>
  <si>
    <t xml:space="preserve">Charleston WV </t>
  </si>
  <si>
    <t xml:space="preserve">Charlotte, Nc </t>
  </si>
  <si>
    <t xml:space="preserve">Cheyenne WY </t>
  </si>
  <si>
    <t xml:space="preserve">Chicago, IL </t>
  </si>
  <si>
    <t xml:space="preserve">Cleve land OH </t>
  </si>
  <si>
    <t xml:space="preserve">Columbia Sc </t>
  </si>
  <si>
    <t xml:space="preserve">Columbus OH </t>
  </si>
  <si>
    <t xml:space="preserve">Dallas, TX </t>
  </si>
  <si>
    <t xml:space="preserve">Denver, CO </t>
  </si>
  <si>
    <t xml:space="preserve">Des Monies IA </t>
  </si>
  <si>
    <t xml:space="preserve">Detroit, MI </t>
  </si>
  <si>
    <t xml:space="preserve">EL Paso TX </t>
  </si>
  <si>
    <t xml:space="preserve">Fargo ND </t>
  </si>
  <si>
    <t xml:space="preserve">Grand Junction CO </t>
  </si>
  <si>
    <t xml:space="preserve">Hartford CT </t>
  </si>
  <si>
    <t xml:space="preserve">Houston, TX </t>
  </si>
  <si>
    <t xml:space="preserve">Indianapolis, IN </t>
  </si>
  <si>
    <t>Objective: Maximize number of non-stop flights</t>
  </si>
  <si>
    <t xml:space="preserve">Jackson Ms </t>
  </si>
  <si>
    <t>Only 1 best airline</t>
  </si>
  <si>
    <t xml:space="preserve">Jacksonville FL </t>
  </si>
  <si>
    <t xml:space="preserve">Kanas City, MO </t>
  </si>
  <si>
    <t xml:space="preserve">Las Vegas NV </t>
  </si>
  <si>
    <t xml:space="preserve">Little Rock AR </t>
  </si>
  <si>
    <t xml:space="preserve">Los Angles, CA </t>
  </si>
  <si>
    <t xml:space="preserve">Louisville Ky </t>
  </si>
  <si>
    <t xml:space="preserve">MemphisTN </t>
  </si>
  <si>
    <t xml:space="preserve">Miami FL </t>
  </si>
  <si>
    <t xml:space="preserve">Milwaukee WI </t>
  </si>
  <si>
    <t xml:space="preserve">Minneapoli MN </t>
  </si>
  <si>
    <t xml:space="preserve">Nasville TN </t>
  </si>
  <si>
    <t xml:space="preserve">New Orleans LA </t>
  </si>
  <si>
    <t xml:space="preserve">Norfolk VA </t>
  </si>
  <si>
    <t xml:space="preserve">Okahoma City OK </t>
  </si>
  <si>
    <t xml:space="preserve">Omaha NE </t>
  </si>
  <si>
    <t xml:space="preserve">Orlando FL </t>
  </si>
  <si>
    <t xml:space="preserve">Philadelphia PA </t>
  </si>
  <si>
    <t xml:space="preserve">Phoenix AZ </t>
  </si>
  <si>
    <t xml:space="preserve">Pittsburgh PA </t>
  </si>
  <si>
    <t xml:space="preserve">Portland ME </t>
  </si>
  <si>
    <t xml:space="preserve">Portland OR </t>
  </si>
  <si>
    <t xml:space="preserve">Rapid City SD </t>
  </si>
  <si>
    <t xml:space="preserve">Reno NV </t>
  </si>
  <si>
    <t xml:space="preserve">St. Louis Mo </t>
  </si>
  <si>
    <t xml:space="preserve">Salt Lake City UT </t>
  </si>
  <si>
    <t xml:space="preserve">San Antionio TX </t>
  </si>
  <si>
    <t xml:space="preserve">San Diego CA </t>
  </si>
  <si>
    <t xml:space="preserve">San Fransco CA </t>
  </si>
  <si>
    <t xml:space="preserve">Seattle Wa </t>
  </si>
  <si>
    <t xml:space="preserve">Washington DC </t>
  </si>
  <si>
    <t xml:space="preserve">Wichita KS </t>
  </si>
  <si>
    <t>Period</t>
  </si>
  <si>
    <t>United</t>
  </si>
  <si>
    <t>Continental</t>
  </si>
  <si>
    <t>Sum</t>
  </si>
  <si>
    <t>need to make sure list of cities is consistent</t>
  </si>
  <si>
    <t>map h5 to h12 to the consultant profile page</t>
  </si>
  <si>
    <t>Points needed to go to Paris, Fr</t>
  </si>
  <si>
    <t>Total miles travelled</t>
  </si>
  <si>
    <t>One Way</t>
  </si>
  <si>
    <t>Rt</t>
  </si>
  <si>
    <t>Total miles needed to go to paris for 2 people</t>
  </si>
  <si>
    <t>Points per hotel dollar</t>
  </si>
  <si>
    <t xml:space="preserve">Points per hotel for preferred </t>
  </si>
  <si>
    <t>points per hotel dollar for gold or higher</t>
  </si>
  <si>
    <t>points per dollar per airline</t>
  </si>
  <si>
    <t>points per other dollar spent</t>
  </si>
  <si>
    <t>Platinum Delta Skymiles (Amex)</t>
  </si>
  <si>
    <t>Hilton HHonors®SurpassSM Card from American Express</t>
  </si>
  <si>
    <t>Citi® Platinum Select® / AAdvantage® World MasterCard®</t>
  </si>
  <si>
    <t>Credit Card</t>
  </si>
  <si>
    <t>Average hotel cost (weekly)</t>
  </si>
  <si>
    <t>Roundtrip ticket (weekly)</t>
  </si>
  <si>
    <t>Average Other Costs</t>
  </si>
  <si>
    <t>Average other costs (weekly)</t>
  </si>
  <si>
    <t>Accumulated Points Hotel</t>
  </si>
  <si>
    <t>Accumulated Points Air</t>
  </si>
  <si>
    <t>Accumulated Points Other</t>
  </si>
  <si>
    <t>Total Accumulated Points</t>
  </si>
  <si>
    <t>Hilton Honors Platinum Card from AMEX</t>
  </si>
  <si>
    <t>Hilton Honors Surpass Card from AMEX</t>
  </si>
  <si>
    <t>Citi Platinum Select/ AAdvantage World MC</t>
  </si>
  <si>
    <t>Value of leftover points</t>
  </si>
  <si>
    <t>Value of points spent</t>
  </si>
  <si>
    <t>Total value of points</t>
  </si>
  <si>
    <t>Cumulative Continental</t>
  </si>
  <si>
    <t>Cumulative American</t>
  </si>
  <si>
    <t>Cumulative Delta</t>
  </si>
  <si>
    <t>Cumulative United</t>
  </si>
  <si>
    <t xml:space="preserve">Baltimore MD </t>
  </si>
  <si>
    <t>Baltimore MD</t>
  </si>
  <si>
    <t>1K</t>
  </si>
  <si>
    <t>Preferred</t>
  </si>
  <si>
    <t>Airline Miles Earned</t>
  </si>
  <si>
    <t>Preferred Executive</t>
  </si>
  <si>
    <t>Prederred Executive</t>
  </si>
  <si>
    <t>Executive Platinum</t>
  </si>
  <si>
    <t>Diamond</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</si>
  <si>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</si>
  <si>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</si>
  <si>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</si>
  <si>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</si>
  <si>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</si>
  <si>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</si>
  <si>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</si>
  <si>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</si>
  <si>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</si>
  <si>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</si>
  <si>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</si>
  <si>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</si>
  <si>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93da92e2-2632-449b-9b57-fde87d6ed918</t>
  </si>
  <si>
    <t>CB_Block_0</t>
  </si>
  <si>
    <t>a474ed28-8cad-44d1-947c-1d0cf7372e09</t>
  </si>
  <si>
    <t>㜸〱敤㕣㕢㙣ㅣ搵ㄹ摥ㄹ敦慣㜷搶㜶㙣攲㐰〸㔷㜳扦㌸㕡攲㐰ち㤴愶挱㤷摣㈰ㄷ㈷㜶〲〸攸㌲摥㍤㘳㑦戲㌳敢捣捣㍡㌱愵㙤㘸㈹㤴㕥㔴㐱ㅦ㕡㈸㙤ㄱ慤㔰晢㔲〹ㅥ㄰戴昴愱㔲慢㕥〴ㄵ㤵㔰愵㍥㔴愲愸㙡ㅦ㕡㔵㤱㔰㉢ㅥ㤰攸昷㥤㤹搹㥤摤昵㡥捤〲慤愹㍣挹晥㌹㜳敥攷晣搷昳晦㘷㤲㔲㔲愹搴扢㜸昸㉦㥦㌴ㄳㄷ㑣㉤㝡扥戰昳攳㤵㜲㔹ㄴ㝤慢攲㜸昹㔱搷㌵ㄶ昷㔹㥥摦㠵ち㤹㠲㠵㜲㑦㉢㜸搶晤㈲㕢㔸㄰慥㠷㑡㕡㉡㤵捤敡㉡捡搹〹㝦〳搱㡢捥㔶扤㘹㠰改昱戱㠳㌳挷搰敢㤴㕦㜱挵收愱愳㐱摢敤㈳㈳㜹晣搹㜲攳㡤昹㉤㥢㠷挶慢㘵扦敡㡡敤㡥愸晡慥㔱摥㍣㌴㔹㥤㈹㕢挵摢挵攲㜴攵戸㜰戶㡢㤹㉤搷捦ㄸ㌷摣㌴㜲挳戶㙤收捤㌷摦搴㡢愱㔳〷挶挷㈶㕤㘱㝡ㅦ㔰㥦ㅡ愷㝣挳㠴㈸㕡㕣㥢㄰慥攵捣收挷挷昰㌷㌶㝦扣摤㤸㥦㥡ㄳ挲攷搰挲ㄵ㑥㔱㜸㍡ㅡ昶搸愳㥥㔷戵攷戹㜹扡扤ぢ㑢㉤ㅡ㥥慦搹攳愲㕣搶敤愸搷慣㝤㄰㝢㔷㌶ㄶ㝢敤㈹攱㜸㤶㙦㉤㔸晥㘲挶㥥㐶㐷愵㍥晢㠸㈷づㅢ捥慣㌸㘰搸㐲戳㜷㔷慤㔲㍡㜸㔲㕤㔷㐵㕤挴㈷㈶㤷㥦ㅦ昵散昱㌹挳㤵㌳昲戸㌱〹㜵㜷戹挵挶扡㤷戵敦㤷㔳㤷㈳戰捦㉢摡搷㐳挹㔱挳慤搵ㅣ㙥㕦㌳㕣㝣攳っ慥㙢㕦㍦戶㐷㡤㙤慥㘹摦㐶㙥㘵㘳㙤愵㈷愴㙦戹愳㔸㡣㥥㈱攸㈶挸ㄲ㄰㠱㝡㡥愰㠷愰ㄷ㐰㐹扦〵㉥㠹㌷㘴㤱㕡㌰搴挲㡣㕡㈸慡㠵㤲㕡㄰㙡挱㔴ぢ戳㙡㘱㑥㉤㔸㙡攱㤸㕡㌸㡥㍡搱㤳敤敥㔶挳攷慤挹搳㜷晥收㥥㥤ㄳ捦㝦晦㕦晦晥晤㉦㕦ㅢ敦㕤㠷㑡㠷挲㐹㑤戸挶㐹㤰㕡㥤㡡户收户昰捦昲㕣〱愶㌰户㤹㌷㥡㈳㈳愵㙤㕢㡣敢つ㡤换㑡㐰㝥〳愱っ愰㙥慦㜹㠷攵㤴㉡㈷㈵敥㉥ㄸ㌳㍣㔱摦戸攱戰㙣慣㔲㜵㑡摥昹㑢ㄷ㑥昹㠶㉦捥㙢㉥慢㜷搲搲㙣ち㙣㈵㍣㌹摥㐵捤捤㡥ㅡ攵慡ㄸ㍤㘵〵挵ㄷ㌶ㄵ摢㤳㙥㘵愶㝤改㉥㔷㥣愸㤵戶捣㘸ㄴ㐲㙤㐱昶摤戲捡愰㈸㤸搷搰昸㕣挵ㄳ㡥㥣摥戰㍤㘹ㄵ㡦ぢ㜷㑡㔰㈴㡡㤲㕣敡搹㉣ち戹㝥昸愰㠳㠵㠲㕢㑢㤷挶㜳捤㥤愷㝣㌰戳㈸㘱扥昳挲昵ㄷ愷㡤㤹戲㌸愷愱㑡㌰㈶ち㌶㌵㘴敦慡ㄴ慢摥㜸挵昱摤㑡戹戱㘴戴戴㘰㐰搲㤴昶㔷㑡㈲㥤㑥㐹愱〰㠱摢搵愵㈸愹㙢摢昳㠲㐴㐴っ挵㘴攴㜳ㅢ挹㉥㝦ㄸ慢挳㉡捡㠲㌴愹㕥扥㑣㘷㥣慦㤴㌱〹ㅣㄸ㕢ㄳ昵〷〷扤㝡㤹㙥㙢㤸晢㜰㉢慢敡㘰戸晡㥤ぢ挲昱昷ㄸ㑥愹㉣摣㐴敤愷㜰㐶㝡㍦㠰㜶〶〲愱敤敥㔱搵㈹愷㤴㐵敤愴㔵昲攷㌲㜳挲㥡㥤昳㤱〷つ㤹捤㜲㙢㕢ㅥ晤㉣㘴改敢〹〶〱㜲戹㔴㘶〳㉢㘵㜲㜸㔲ㅡ愵㔳〲㉦㌷〸㜲戶㙢攰攵㕥㜳㤷㔵昶㐵㈰㤴晢㑤㘰㈴搰㙡ㄲ㝤㝤㈴㔱搷㈸〶ち㘳㠳㌹づ㉡㌵㉣挷㕦慣昳㙤ぢ㤷〴㐴戴㈶ぢ㔶㥤㉣愰㈸㘸㤴〷〹扣〶愲㘹㤲〶挹㤵㘳㐴㐴㌶㐸搰散攸戹㤱挸㔸㍦㐱㐶愰㝥㥣〸㔹㝢㑢㝢ㄹ㐱㘲㙦㈵㔲㌶㙡换㡦㙢搲㙣㈹㕢㍥㤰㘶㘷㘳攳昴㜳〸㌶ㄲ㥣㑢戰〹㐰昹㉢㈴ㅣ愵ㅣ搲㡤㡦㝥㍥摥昵ぢ〸㉥〴㠰㝣搲㈹㜳㐲㔱㐵ㅢ㙡㈵㜶㈴敢昵挱㑥㤶㐶㜱㈰㡡㘸ㄹ搷散捣㍥㕢㈲㍡戴㍡㔷㠷慥㑤㑢ㅤ㝢㘵㝢摡㡣㉦㠷ㄴ㤹㔰㌵扥搶㘵慡挶㌷㠲㔵㍢搴㕢ㄷ愳愹㍥㐴㜰〹㐰愰㔸㘸散慥捣㥡愷㌹昹㤱㌰㠹〲㐳愸㐳攵ㅥㄲ㌱捤晦〴〱搷㜲㜴㔹戳㥦㘹ちづ㥢ㅦ㜹晢㜹㜳㝢摥づ㤱摥愴㌳搷㜴づ㝤㐵敦搱㠲扥ㄴ散愵晣愹慤㝥戹ㅣ挵晡ㄵ〴㔷〲㌴改ㄷ㥥扣摦慢㤷㐰㥡挴㜶っ㜳敢改㜱㤱ㄶ敥昴攲扣㤰摡愷搷㥣㌶摣㔹攱挳㝢戱㜷〲㜶㜰挵㜵㐵ㄹ〷摡㤲捣攰搹㘵㘳㘳愶户换慤搸捣㕦戳㡦扤㡦㠴㘲㐸愷搵慥㔴㤳㝤㥣㘰㘷挶晣㑤㌱捡愱晥扤扥扤㤰㠸㌵㙡㈴㉦戶㑢㍥㕢慥㐹㤲づ㈴挹搵搸㔶晤ㅡ〰㐸〹攵て㙤㈵捡㌰慢㙤㤶搵ㅡ慤㔵㝡昷ㄲ㑥㈶㑤晥挳ㄶ㌹搲ㄳ㌸㙢挷攰㍢昰晡散㈹换慥〹㡢ㅥ㝢㔲戸㐵昸ㄵ慣戲挸〵㉥㔹㡡㥡㌵㔹昱ㄱ㤱ㄵ㕤㕤㉤㘷改〴摦㥡愴㤳㈶㈹㤱挸敤㠹㠵〹攷昰㍡㔱搱〵㐹愱㤲攰ㄶ慡㐹㈰㔲ㅥ敢慥㠹㤸づ㐴㑣ㅥㅢ愷㕦㐷戰㠵㘰〴㐰晢ㅤ㈴捤㑡㌷㥥愱戰敥〵扡戳ぢ㠵㔴㤶㘸㤰敥挱㔷摢ち慢ㅢ㌸捣㌶㠲㡦〱㌴㤹㍦㜴㍥㈶㄰愲㐴㜹㡣㄰㘹㉤改收㔱㑢㥣㈴つ慣㌳ㄱ㔴ㅡ慦㝡㝥挵㘶㔴愹捦㥣愸ㅣ愸昸ㄳ㤶㌷㡦㈸搴愰ㄹ㈶敥㤸ㄳづ愸换㠵敤搳㤴㔷㤹㥦ㄷ㈵摤㥣慡㔴㈱摡昶㑥慣㠶㐳㌹搶〷㕢㔲㥥换㔵〵㑦㘷㘷㘳㜴愱挸ㄳ㌱㝣慤昴挴慥挸昳捤㐳㕦㝦㝤㐷愷㉤扦㉣㝡捣㠰改㤸捥㥡搸㐵㐴つ㑡摤收昴㥣㉢挴㐴㥦戹摢戵㑡㘵换ㄱ㐴〶㙣㑣〶敡昶㠹㔹㐴〸㈶㉢㡣晦㔵㥣㍥㜳摡㌵ㅣ㙦摥㘰㌰㜱㜱㝤挳㥢っ㠹㘸收㤸攵㜸ㄸ㐶㘲㤱改㝥㜳㙡慥㜲ㄲ搱摡慡敤散㌶收扤㔵㠱ㄵㄲ㝤昰㐸搴㈸慡愲慡㑡㔶捤㜶㡡ㅦㅥ挸㔳愹慤昸愵〹㈴慥㔲ㅡ晤攵〹摡㥢㜶㝤ㄸ㥦愱㥤捥㌹昵㈲㜲㔴换散㑡㤴挲攴㔴晤㈶戶戹ㄹ攰戶摤㐷昶搶愳㜲敦㉢㕥慤搱挳㥦㈰攳㈵㔹搴㠲㈰昴捦慤ぢ㐸㠵㜹愴ㅣ㜰㈰㌰捥户㘶昲换㤹戲づ愹㙦㕤㍤戹ぢ㔱愴㕥㜳㥦㌱㈳捡㠸㐵摢㠶扦㉥㜸愱ㄹ㙢ㅢ㘵㉦㉣ㅢ慦搸戶㐱搲㈲㔹㑥ㄵつ㔲昰㘸搵慦散户ㅣ摤〴㤰昴ㄷ㘶ㄹ愷㤰㘵㥣㤲㔹扤收㘱㠶〵㘵㥡㝤㔵㘶つ搷昲攷㙣慢㤸攵ぢ㐳㜷慢㠲㈶挱攴㤴扣搱ㄳ挹㡣愱㈶㙢晥〸㑣㌶㉦て㜴攷㈱㐷戹㜵㐴㍦㈸㔷㔵㌲昸愳㜴攸㔸㠲㠰㤱㕥㔲晤ㄶ昴愶挹㥢ㄱ㄰㌹昲㌹ㄳ摤扦㌸昳㌹攴〴㝥㌹㘲㍤㠱㐴攰ㄱ㡣〹㜹扡户㌳收ㄱ挷昲㠱㍤㘲㙣㤷攵㑦㜸㐰㌹〰㤲昲㜸㝢㥥挴㙡慣搱㜰㑤㉢㕣摣㕡搴愰㈶㉥㙡㉤㡦敢㡤换㤷㈸づ㌴㑡㑣㤱㉣㔷㐹㙡㤶㈵收戸㥡㔴㡤㈲ㄵ㜷愴㙤㤴㈴户㘹㝤摦㈹㐵摥㠷㘲㤲㌴㤳搲户㑢㐲㐱㤰㤷搴〱ㅤ㐵㝦㝤㌲㜹挴愲㌵戴〱㜲搴㔳㐱㕥㕦ㄸづ摣㡢㉢㈷㈵㤱ぢ摦挰摦敢挲攴挱慡摦㔰㘲㥣ㅡっ㑢㐶换攵㠳づ慣㠴愲攱㤶㔶〹㑢㘳㙤㠱㠶㤱摣搹愹昶て戶㌷挶㠸㈱ㅢ㌲㈴㤲攰〷〶ㅢ㠲戹㘲搱㔴㕡㘷㝤摣敡㕡㜶㤶㙦晢㠵攱㐸っ㑣昹愵〹戱㈰捤戰扡㈵㍦㈸ㅢ搴㑥㡢㔲㡥敡收攸㡣〷㤵敥㔳㡥㠷㈹挹攰扡㜹㤸㙥㈹㕣㘰㠰搸つ㔳㤳㐵ㅦ㘱摤㕡〷㍣ㄹ慣ㅥ散㘰㐷㠲戰〹慤㌳㑡搰㑣〲攱㌶㉥㠲扣搳㈱㐶㈱㐸㑤昹晣㜳㠷昲攴ㄳ㝣㝥戴㈳ㄵ㈵㐲㈶㘲愸㉢挱㝡〰㜲攳㔱㐹㜲搱㘰ㄴ㉣て㈴㥢ㄴ㕡扤㔱ㅥ㑤㡣㍥㥡㝣慥㡦ㅢ㍣㡣㘳昵㤳㙤捡戸攳收㕢搰愶攵挵㜵收㕥愷㔸慥㤶㠴㔴挵㤱慣㤶ㅡ㜹㔵攰㑢㕥晦ぢ戸㈹㘱㕦挲㑤搹㡢愳ㄴ㤷㑣㈴㜵㙥㜷敢㥦㐴㜳㈹攴搰㐷㈰摢ㄸ㝣㑣㜰换挹㘰㔸换ㅤ〵摡㠷敢敢㤷ㄷ攴挵㌹㠸戴㤶㉣捡戲㝤戸㡢㔷㡢㈰㑢㙥㡢㔵摢㔷搹㔷愱捤ㅥ换摡㘳〵㔹慢〲㐷㔸㘷㈰昰㌲ㄹㄸ㈳ㅤ㜲〷㍢㐹㥤〹㈳扢㘷㍥㈷㕦㔳㘷㜶㠴挶㠷挲昸㉥㑦㐱㈹散㉡ㄸ㠹〶户㕡户扡ㄵ㐶㝥㘹㜹敢户〲㈸っ〱搳愰㐵捤挰挰ㄹ㐳㝡㜹〳㠷挱挸㠴攸㘸㍣㤰捡ㄸ攵㈰ㅣ昶㐰ㅡ戸㠹〷改改ち㤴㤰扦㐱㕥ち㡢敥㈵づ摢㌸〲㔵摣㜳㥡㌲㈷つㅦ㔷㕦㥣㑤㑤搹愳愵ㄲ捤㕤昸攷㔶〵㔶㜱㙤㈳㌰㐷㌷㌴㕤挸㤲㙢愲㝤㜷㔹㔳㐱㜸㔱㜰敢㐴㝥㡦攱ㄷ攷愶晣挵攰搲㔶愷㈴愱晤っ晥㠸㈵㐷愷捤㥣㜶㜸〹㜵㠱㝢㥦㍢敥㔴㑥㍡㜲㕥㥡挷ㅢ㝦戴㘲昵敥㙥㑥㌲㤷㝡ㄷ㝦攴愳愶戴㤷搱攳㑡愶捤づ敡づㄲ昶㈳㥦㐰ㅡっ㈱㥤㐰㈷戰摤㙢㌷〶㐸㈷ㅢ㥡攸㐴ち㠲㌵㐲㜱㘶㍦㌰㐲㔱㝥ち戴㤲㔸㠲㈳㌹昶晣㔹戰扥昲ㄳ攴㄰攱㜸て挵㠸㜶〹㔲〹愸㤳㠲㍣扣摥挱换㈰晦㍦㔸㡡戸㜹㐹㜶晡㉦㌰戳昲㔲㌳㡡㉥㈲㡡㕥㙣㐵ㄱ〳戱敦㈹攴捤搹慦ㅤ㌵㍦昴㙢扤晦挳愳收㙤挰㌰ㅦ㘹㡤㈱愸挶㘰㝣捤ㄸ㔰㕢㡣㠱㉢㔰㉣㡤㠱摢搹㠶昱晡挰ㄸ〸扤ㅤ晢㤱戱扣㌱挰㈸㕥㠲挹ㄷぢ慡挶ㅣㄸ㍣㙢㥤㘳搳ㄳ戶〷搷㙢㠵㠷挸㍤搴㤳㌷づ摦搳挶搶散㐹挳㌵散㑤㌲㝦户㉢愰戶摣㘹摣搷㤶㑤搸攲扣㈵㑢㘴愳㈵扣ㄲ㤱㍦㝤捤㜳戲戲㕢敡挰㔴昰〴㡥㝡㈵慢㘴摥㠷㑦㐴攱〹㈱昵改つ㍦摥晤攷晢ㅦ摡挱㝢㘹㈱慤㙡っ〴㜷ㄲ㥣愷攵㠰昰㙤散㑡挸搹晣晣㘶㍦㍥㐴戲收换㘲捣㜰愵扤攳改㜶㤴っ〸㉦㐶㤸〱昱慤〶㘳ㄲ㌷ㅣ〲㘳㌲摦攴搸㤴㥦㉦㐹㘷㘰㍥㌶㜱改扤㡢〲㠴㑡㕢㤵搵愱㕤愹㍤て愵昳ㅥ㈷搲㘸て昲㝣挹㐷㔱㥥㙢搶㙡摢愸搵愴㤹愸っ愳㐶㈴愵㄰㘹㈰㠵挴㡦㉣っ晤㑢㈹㌵㠹㠴㤶〷㐸㠸愱㌵〷㜳㜹昲㕦ㄳ〲愲㜶扤慦挳㑦㔵戰㡢挰㘲攴㜵敦昴散㑡慢㌳㔲㑤っ捡捡搳挷㈱㈴攴㌱㠵ㄹ㡣搲捡摣挳㐸㐴㡦㌶㠲搴㡡ㅤ㑦ㅣ愴捦づ㐲㙣〱㘳㙢㌶扤㙡㌹㝢愷㔳挵ㅤて攸㤹㡣㔴ㄸ捥㝡㘶攳攸㈹愳㜱㐱搵㕣㤰㐵搸ㅦ㈴㙢㡤㝡挲㈲攸㉣㘷ㄳ捥㥦〸昳昱㝢㈰㤶て搷扢㍥扢戹㠴㍡捥改挶〲昹㠳晤㜵㔱〲㘳㘳㔴㜲っ㈴散㡡㙡㘵㠳㑢攰㔳㘸㈲敤㜹㐵慦㈷㌹㤶愲㌰ㅡㅤ㜱㔶㔷慢晥㘷㥣㕡㜲搶㌴㙢㌳㘰摤愰晦㡦㈲㘳㔹晤慦㌰捡㈶㔱㜶㐷㤸攰㡢挶㐸挹戲挱ㄹ敥〸㝣搸〸搳挸㈳戰㉥㤳っ㙥〷愹㈹㝣愲ㅡㄴ㑢〹づて㔷扡昹ㄲ㐴慤㉤㙤摢㥥戶〲㤰㔱㈰敤㠷㄰㐱㙤摢㜳搲慤攷搸捣㕤挸摥戰摦㉡扡ㄵ慦㘲晡㐳㔳〸敦づ昱ぢ㌳ㄳ㌶捦愸昲㙣戳㔰扢っ㍢搱㝢㌷摡ㅣ㌸〸㠱㝤㐰昸ㅦ㔴搴㤱㌱㠴㤵挵㉣昸戵搱㐰㉣㤰㐴敤攰㥤㘵ㅥ慡ㅡ㘵㝣愰㝡㄰㕥㑤㥦㔹慢㐲搹〵扥攵收扢ㄸ摣㍡摣挶扡ㅤ㥥ㅦ㔱捥㈳っ㈶㤷㜰昷扤摣搷收㍤㘸慣ㅢ慥捤㘳捤捥扣㙢㌹敤〷挰改捡㐶㘹㈴ㄹ㡥挹敦㡥㜳晡扤㠴㠸昳搰㍢扡㜲㔷㉣㝢ㅢ〴㥤㠷㥦㙤搳攵㌵㕣㠶愳㙣〵㜱敥㑦愱愹㜲㉢〱㝥㝡㈱㑣昰㐵愱㍦敦ㄶ㈶㥥挶戲挸〰㐸愷㌲〶㐰㝢慡晥敥㔲㔴慤昰㘸㐱㉡捣㈹摦㐱㌹㜷㈹㔸㙤㠹㜹㌸㙡挸㈳〴搲扡〰㠸ㅥ㠵㐷〸㌹晥㤳㘸㔰ㅢ㝦ㄶ戹敤挷晦搶㤲攳㔳昹换昵挵晢ㅦ㠸㤴㠷㝥っ挵晡㜱㠲㌲㠱つ㌰㄰改㤰㝥㡡㐵捡㥡㑣㄰㐴㜸㘹〷搲㜸㕥ぢ晦㝤㘳挷慢慦昰昹挷づ㐵ち㐲ㄴ㌵慥㠲㠲㔰慥攲戱昸㉡收㤱摢㝥ㄵ㕦㕦㙡ㄵ〳㤴㤱㥣㠹敥〲昴㜵㈹愴ㄵ戹㉡て〹㙥㈸㝦㡡㐴㈸ㄲつ戳ㄸ㈰㘲㘵摢㉡ㄲ㘸换㥤㤷㙤ㄷ㤰㠸摡づ㐴摢愳㜱㐷ㄲ扥攵㤱㠶ㄲ敦㍥搲㝤㤳〹晣慦㤹㐰㍤㘶敤搰昱扡㉡㠴〴搶挶㡦㘳摢捡昶㑣㠷㐱㝤攵搱〸㐳㝢昶㐴ㅦ㑡愹㘱㤸〹ㄴㄲ㤸愶愴㈸㙥愴昲愵愸昲㜳㉦搴扤愴㈸挰〳㌲ち㉡㤳昲㘴攵㐷愲捡㕢昱ㄱ㤶慣㤳攲愵〱㍥㙦㐴㤵㐹愱戲昲挳㔱攵扦㙦摤㔴慢ㅣㄱ㘴搰戳㐶㙡㐹㌰㝡攵㌱㈰昶㐱㌶㑦搷㥡㐹㐵摡㘳〶搹ㄴ愱㌲㕡㕣㤶慡戴ㄷ昷㍦㕣㝣ㄲ扤て搷㤹㜰敢〳搲㌶昸㥦ㄱ昶攲㥡搳㠴攱ㅢ昸攲㜹〱昱㘵㔷㤷㙦㙣㥣㌱て扡挸攸㌶昷㝡㌸㕣㤵㔶ㄵ㠹挰㉥㐸〷晢扢㡣ㅦ㍥挱㠶慣敦㐷ㄴㄷ㔳㜹㙤愴㌳㉤㈲㘳㈹㘹攵愱〸戳愹搳㜵㥡搱㍦〳攴㐰㕥〲㌲愱㝦ㄶ㌰㠸扤㙣㘰挶〰〵㠱攴昲搳㐸攸てㄲ㝣ㅥ㈰愷㤰敢㐹〷㤹㉦〰昴㐷晦㉦挵搰㠲㜴㥣愸捡〳搱㘰㜱㌲搲扦挸〶て〳㜴挱㘳慢㠴㐴㤸搳ㅦ㐱㑥㝣㔰㑡㄰㌹攸愳㉣昸㌲挱㔷〰㜲ㅡ㈷扢攲㕤攳㥡㍡㔴㘱㕦㐵㔳㠵㕢㈱〵摡搷挲〴㕦戴搳〰户戴㌷㥡㜹㈶㡥扥攳㐷㜴戳攱㠳晤㥤昸〰㝦㤱㡢敥挲晦㍦愲㐹ぢ㍦慤㝥扣戳扥挸〴ㅡ攷挳㥦㡢捤㝥ㅦ晤㜰㕤㜵㘳㤳㍤㝥〲扦慣㥡㔱ㅥ挴扦愷昱㔳㑥㘰〴㡥㐲㤵㥢㠵扦㠵㌴㈰ぢ收挳〲敡㉥晤㌱〰㠵㌸㈶㥥昴挷昹㐶搴戲㝦晤ㅢ㘱㠲㉦ち昱㝡㥡㠹㜲搸㍣ㅡ㤰戸㤶〵挷㥢〶㈴晥㘵挱戱昸㠰摦㐴慥㈲㤱㠵㐴愳㝡㈲搲搲捣㝤〲愰慦慢㥦㜳愳扡㔳㑦㈹挵晢㑡昷摤昷㜶㝦㝡攸扣昴㥤户昶㍥昱挶㙦摦㝣晣昵㝢戶晦敤㥤愷㥥㝡晤㉦㡦扦昲捥换㌳摢㝦昵捣㌳扦戸敤㝢慦扣戹摥㝣㕡㝤攱敤㝤㑦㍦㌰㜲晣㠱ㄳ收㤱㙢㜷㍦㜰搷戱㐳㈳㤳㘷つ㜷㜵㜵㜷㕦㌵昸敢㜳慦ㅥ㌸㝤攲㐵攵攷㝦摣攸㈸㜲戹ㅣ㔰〰㐴捦〰㤷㉤愷昱㙤㈴㌰つ捥昸㐳㥤〶㤷㝢ㅡ㍦愵ㄴ㙥搴ㄸ㕥戲㜰㙥㜰〲戲愰搸㔸搰昳ㅦ㘷㝤戴攷</t>
  </si>
  <si>
    <t>Decisioneering:7.0.0.0</t>
  </si>
  <si>
    <t>6b8ed8df-0f9a-4327-bee8-138d04d89105</t>
  </si>
  <si>
    <t>㜸〱敤㕣㕢㙣ㅣ㔷ㄹ摥ㄹ敦慣㜷搶㜶散挶改㈵改捤扤㕦ㅣ戶㜱㥡搰㤶ㄲㄲ㕦㜲㜱㥢㡢ㄳ㍢㈹㔵㈹摢昱敥ㄹ㝢㤲㥤㔹㜷㘶搶㠹㑢愱㈹㤴㤶㜲ㄱ㙡㜹㠰㤶〲㔵㠵㉡㜸㐱㉡て㔵ぢ攵〱〹〹㠴㕡挴㐳㠵挴〳㔲愹㄰㍣ㄴ愱㐸扣昴愱㔲昹扥㌳㌳扢戳扢摥戱扢㘹挱㐵㥥㘴晦㥣㌹昷㜳晥敢昹晦㌳㐹㈹愹㔴敡㝤㍣晣㤷㑦㥡㠹换愶㤷㍣㕦搸昹昱㑡戹㉣㡡扥㔵㜱扣晣愸敢ㅡ㑢〷㉤捦敦㐲㠵㑣挱㐲戹愷ㄵ㍣敢㈱㤱㉤㉣ち搷㐳㈵㉤㤵捡㘶㜵ㄵ攵散㠴扦㠱攸㐵㘷慢摥㌴挰捣昸搸㤱搹㤳攸㜵摡慦戸㘲敢搰㠹愰敤慥㤱㤱㍣晥㙣扢敤戶晣戶慤㐳攳搵戲㕦㜵挵㉥㐷㔴㝤搷㈸㙦ㅤ㥡慡捥㤶慤攲摤㘲㘹愶㜲㑡㌸扢挴散戶㕢㘷㡤ㅤ户㡦散搸戹搳扣攳㡥摢㝢㌱㜴敡昰昸搸㤴㉢㑣敦㐳敡㔳攳㤴㜷㑣㠸愲挵戵〹攱㕡捥㕣㝥㝣っ㝦㘳昳挷摢㙤昹改㜹㈱㝣づ㉤㕣攱ㄴ㠵愷愳㘱㡦㍤敡㜹㔵㝢㠱㥢愷摢晢戰搴愲攱昹㥡㍤㉥捡㘵摤㡥㝡捤摡㐷戰㜷㘵㘳愹搷㥥ㄶ㡥㘷昹搶愲攵㉦㘵散ㄹ㜴㔴敡戳㡦㝢攲㤸攱捣㠹挳㠶㉤㌴㝢㝦搵㉡愵㠳㈷搵㜵㐳搴㐵㝣㘲㜲昹昹㔱捦ㅥ㥦㌷㕣㌹㈳㡦ㅢ㤳㔰㜷㥦㕢㙣慣㝢㑤晢㝥㌹㜵㌹〲晢扣慥㝤㍤㤴㥣㌰摣㕡捤攱昶㌵挳挵㌷捥攰㤶昶昵㘳㝢搴搸收愶昶㙤攴㔶㌶搶㔶㝡㐲晡㤶㍢㡡挵攸ㄹ㠲㙥㠲㉣〱ㄱ愸攷〸㝡〸㝡〱㤴昴扦挱㈵昱㠶㉣㔲ぢ㠶㕡㤸㔵ぢ㐵戵㔰㔲ぢ㐲㉤㤸㙡㘱㑥㉤捣慢〵㑢㉤㥣㔴ぢ愷㔰㈷㝡戲摤摤㙡昸散搸㝣搳㈷愶㜶㘵昷扥戴戸攷㥤挹㐷㕦㜱㝢㌷愰搲搱㜰㔲ㄳ慥㜱ㅡ愴㔶愷攲敤昹㙤晣戳㌲㔷㠰㈹捣㥤收㙤收挸㐸㘹攷㌶攳㔶㐳攳戲ㄲ㤰摦㐰㈸〳愸摢㙢摥㘳㌹愵捡㘹㠹扢换挶っ㑦搴㌷㙥㌸㉣ㅢ慢㔴㥤㤲㜷改昲㠵搳扥攱㡢㉤捤㘵昵㑥㕡㥡㑤㠳慤㠴㈷挷扢愲戹搹〹愳㕣ㄵ愳㘷慣愰昸昲愶㘲㝢捡慤捣戶㉦摤攷㡡〷㙢愵㉤㌳ㅡ㠵㔰㕢㤴㝤户慣㌲㈸ち收㌵㌴㍥㕦昱㠴㈳愷㌷㙣㑦㔹挵㔳挲㥤ㄶㄴ㠹愲㈴㤷㝡㈱㡢㐲慥ㅦ㍥攲㘰愱攰搶搲搵昱㕣㜳敦ㄹㅦ捣㉣㑡㤸敦㠲㜰晤愵ㄹ㘳戶㉣㉥㙡愸ㄲ㡣㠹㠲捤つ搹晢㉡挵慡㌷㕥㜱㝣户㔲㙥㉣ㄹ㉤㉤ㅡ㤰㌴愵㐳㤵㤲㐸愷㔳㔲㈸㐰攰㜶㜵㈹㑡敡收昶扣㈰ㄱㄱ㐳㌱ㄹ昹㤲㐶戲换ㅦ挳敡戰㡡戲㈰㑤慡搷慥搰ㄹ攷㉢㘵㑣〲〷挶搶㐴晤挱㐱㙦㕣愱摢ㅡ收㍥摡捡慡㍡ㄸ慥㝥敦愲㜰晣〳㠶㔳㉡ぢ㌷㔱晢㈹㥣㤱摥て愰㥤㠳㐰㘸扢㝢㔴㜵捡ㄹ㘵㐹㍢㙤㤵晣昹捣扣戰收收㝤攴㐱㐳㘶戳摣摡㤶㐷扦〰㔹晡㐶㠲㐱㠰㕣㉥㤵搹挴㑡㤹ㅣ㥥㤴㐶改㤴挰换つ㠲㥣敤ㅡ㜸戹搷摣㘷㤵㝤ㄱ〸攵㝥ㄳㄸ〹戴㥡㐴㕦ㅦ㐹搴㌵㡡㠱挲搸㘴㡥㠳㑡つ换昱㤷敡㝣摢挲㈵〱ㄱ慤换㠲㌵㈷ぢ㈸ちㅡ攵㐱〲慦㠱㘸㥡愴㐱㜲攵ㄸㄱ㤱つㄲ㌴㍢㝡㙥㈴㌲搶㑦㤰ㄱ愸ㅦ㈷㐲搶摥搶㕥㐶㤰搸㕢㠹㤴㡤摡昲攳扡㌴㕢捥㤶て愴搹㠵搸㌸晤㈲㠲㡢〹㉥㈱搸っ愰晣ㅤㄲ㡥㔲づ改挶㐷扦ㄴ敦晡㘵〴㤷〳㐰㍥改㤴㌹愱愸愲つ戵ㅡ㍢㤲昵晡㘰㈷㑢愳㌸㄰㐵戴㡣㙢㜶㘶㥦㉤ㄱㅤ㕡㥤㙢㐳搷愶愵㡥扤扥㍤㙤挶㤷㐳㡡㑣愸ㅡ㕦敢ち㔵攳ㅢ挱慡ㅤ敡慤㉢搱㔴ㅦ㈲戸ち㈰㔰㉣㌴㜶㔷㘷捤搳㥣晣㔸㤸㐴㠱㈱搴愱㜲て㠹㤸收㝦㠲㠰㙢㌹扡慣摢捦㌴〵㠷捤㡦扤晤扣戵㍤㙦㠷㐸㙦搲㤹敢㍡㠷扥愲て㘸㐱㕦つ昶㔲晥搲㔶扦㕣㡢㘲晤㍡㠲敢〱㥡昴ぢ㑦摥ㅦ搴㑢㈰㑤㘲㍢㠶戹㡤昴戸㐸ぢ㜷㘶㘹㐱㐸敤搳㙢捥ㄸ敥㥣昰攱扤㤸㥣㠰ㅤ㕣㜱㕤㔱挶㠱戶㈴㌳㜸㜶戹戸㌱搳摢攷㔶㙣收慦摢挷摥挷㐲㌱愴搳㙡㔷慡挹㍥㑥戰㌳㘳晥愶ㄸ攵㔰晦摥摡㕥㐸挴ㅡ㌵㤲ㄷ摢㈵㥦㉤搷㈵㐹〷㤲攴㐶㙣慢㝥ㄳ〰愴㠴昲愷戶ㄲ㘵㤸搵戶捡㙡㡤搶㉡扤㝢〹㈷㤳㈶晦㘱㡢ㅣ改〹㥣戵㘳昰ㅤ㜸㝤昶戴㘵搷㠴㐵㡦㍤㈵摣㈲晣ち㔶㔹攴〲㤷㉣㐵捤扡慣昸㤸挸㡡慥慥㤶戳㜴㠲㙦㑤搲㐹㤳㤴㐸攴昶挴挲㠴㜳㜸㥤愸攸㠲愴㔰㐹㜰ぢ搵㈴㄰㈹㡦㜵搷㐵㑣〷㈲㈶㡦㡤搳㙦㈱搸㐶㌰〲愰晤〱㤲㘶戵ㅢ捦㔰㔸昷㈲摤搹㠵㐲㉡㑢㌴㐸昷攰ㅢ㙤㠵搵づづ戳㤳攰㤳〰㑤收て㥤㡦〹㠴㈸㔱ㅥ㈳㐴㕡㑢扡㜹挲ㄲ愷㐹〳ㅢ㑣〴㤵挶慢㥥㕦戱ㄹ㔵敡㌳㈷㉡㠷㉢晥㠴攵㉤㈰ち㌵㘸㠶㠹㝢收㠵〳敡㜲㘱晢㌴攵㔵ㄶㄶ㐴㐹㌷愷㉢㔵㠸戶挹㠹戵㜰㈸挷晡㘰㑢捡㜳戹慡攰改散㙣㡣㉥ㄴ㜹㈲㠶慦㤵㥥搸㔵㜹扥㜹攸敢慦敦攸㡣攵㤷㐵㡦ㄹ㌰ㅤ搳㔹ㄳ扢㠸愸㐱愹摢㥣㤹㜷㠵㤸攸㌳昷扢㔶愹㙣㌹㠲挸㠰㡤挹㐰摤㐱㌱㠷〸挱㔴㠵昱扦㡡搳㘷捥戸㠶攳㉤ㄸっ㈶㉥㙤㙣㜸㤳㈱ㄱ捤ㅣ戳ㅣて挳㐸㉣㌲摤㙦㑥捦㔷㑥㈳㕡㕢戵㥤晤挶㠲户㈶戰㐲愲てㅥ㠹ㅡ㐵㔵㔴㔵挹慡搹㑥昱挳〳㜹㉡戵ㅤ扦㌴㠱挴㔵㑡愳扦㍣㐱㝢搳慥て攳㌳戴搳㌹愷㕥㐴㡥㙡㤹㕤㠹㔲㤸㥣慡摦捥㌶㜷〰摣戵晦昸㘴㍤㉡㜷㕥昱㙡㡤ㅥ晥〴ㄹ㉦挹愲ㄶ〴愱㝦㙥㐳㐰㉡捣㈳攵㠰〳㠱㜱扥㌵㤳㕦捥㤴㜵㐸㝤ㅢ敡挹㝤㠸㈲昵㥡〷㡤㔹㔱㐶㉣摡㌶晣つ挱ぢ捤㔸摢㈸㝢㘱搹㜸挵戶つ㤲ㄶ挹㜲扡㘸㤰㠲㐷慢㝥攵㤰攵攸㈶㠰愴扦㌰换㌸㠳㉣攳㡣捣敡㌵㡦㌱㉣㈸搳散慢㌲㘷戸㤶㍦㙦㕢挵㉣㕦ㄸ扡㕢ㄳ㌴〹㈶愷攴㡤㥥㐸㘶っ㌵㔹昳挷㘱戲㜹㜹愰㍢て㌹捡慤㈳晡㐱戹慡㤲挱ㅦ愵㐳挷ㄲ〴㡣昴㤲敡㜷愲㌷㑤摥㡣㠰挸㤱捦戹攸晥挵戹㐷㤰ㄳ昸攵㠸昵〴ㄲ㠱㐷㌰㈶攴改摥捥㤸挷ㅤ换〷昶㠸戱㝤㤶㍦攱〱攵〰㐸捡攳敤ㄶ㠹搵㔸愳攱㥡㔶戸戲戵愸㐱㑤㕣搱㕡ㅥ搷ㅢ搷㉥㔳ㅣ㘸㤴㤸㈲㔹愹㤲搴㉣换捣㜱㉤愹ㅡ㐵㉡敥㐸摢㈸㐹㙥搳晡扥㔳㡡㥣㠷㘲㤲㌴㤳搲㜷㐹㐲㐱㤰㤷搴〱ㅤ㐵㝦㝤㌲㜹挴愲㌵戴〱㜲搴㔳㐱㕥㕦ㄸづ㥣挴㤵㤳㤲挸㠵㙦攰敦つ㘱昲㐸搵㙦㈸㌱捥っ㠶㈵愳攵昲ㄱ〷㔶㐲搱㜰㑢㙢㠴愵戱戶㐰挳㐸敥散㔴晢〷摢ㅢ㘳挴㤰つㄹㄲ㐹昰〳㠳つ挱㕣戱㘸㉡慤戳㍥㙥㜵㉤㍢换户㐳挲㜰㈴〶愶晤搲㠴㔸㤴㘶㔸摤㤲ㅦ㤴つ㙡愷㐵㈹㐷㜵㜳㜴搶㠳㑡昷㈹挷挳㤴㘴㜰摤㍣㐶户ㄴ㉥㌰㐰散㠶愹愹愲㡦戰㙥慤〳㥥っ搶づ㜶戰㈳㐱搸㠴搶ㄹ㈵㘸㈶㠱㜰ㅢㄷ㐱摥改㄰愳㄰愴愶㝣晥戵㕢㜹昶ㄹ㍥㍦摤㥤㡡ㄲ㈱ㄳ㌱搴㤵㘰㍤〰戹昱愸㈴戹㘸㌰ち㤶〷㤲㑤ち慤摥㈸㡦㈶㐶ㅦ㑤㍥搷挷つㅥ挶戱晡挹㌶㘵摣㜱昳㉤㘸搳昲搲〶㜳搲㈹㤶慢㈵㈱㔵㜱㈴慢愵㐶㕥ㄳ昸㤲搷晦〲㙥㑡搸㤷㜰㔳㈶㜱㤴攲㤲㠹愴捥敤㙥晤㌳㘸㉥㠵ㅣ晡〸㘴ㅢ㠳㡦〹㙥㌹ㄹっ㙢戹愳㐰晢㜰㘳晤昲㠲扣㌸〷㤱搶㤲㐵㔹㜶㄰㜷昱㙡ㄱ㘴挹㙤戱㙡〷㉢〷㉢戴搹㘳㔹〷慣㈰㙢㑤攰〸敢っ〴㕥㈶〳㘳愴㐳敥㘰㈷愹㜳㘱㘴昷摣㈳昲㌵㜵㙥㜷㘸㝣㈸㡣敦昲ㄴ㤴挲慥㠲㤱㘸㜰慢㜵慢㕢㘱攴㤷㤶户扥〷㐰㘱〸㤸〶㉤㙡〶〶捥ㄸ搲㉢ㅢ㌸っ㐶㈶㐴㐷攳㠱㔴挶㈸〷攱戰〷搲挰㑤㍣㐸捦㔴愰㠴晣㑤昲㔲㔸㜴㉦㜱搸挶ㄱ愸攲㕥搴㤴㌹㘵昸戸晡攲㙣㙥捡ㅥ㉤㤵㘸敥挲㍦户㈶戰㡡㙢ㅢ㠱㌹扡愹改㐲㤶㕣ㄳ敤扢㙢㥡ち挲㡢㠲摢㈷昲〷っ扦㌸㍦敤㉦〵㤷戶㍡㈵〹敤㔷昰㐷㉣㍢㍡㙤收戴挳㑢愸㡢摣晢摣㈹愷㜲摡㤱昳搲㍣摥昸愳ㄵ慢㜷㜷㜳㤲戹搴晢昸㈳ㅦ㌵愵扤㠶ㅥ㔷㌳㙤㜶㔰㜷㤰戰ㅦ昹〴搲㘰〸改〴㍡㠱敤㕥扢㌱㐰㍡搹搴㐴㈷㔲㄰慣ㄳ㡡㌳昷愱ㄱ㡡昲㑢愰㤵挴ㄲㅣ挹戱攷㉦㠲昵㤵㕦㈰㠷〸挷㝢㈸㐶戴慢㤰㑡㐰㥤ㄴ攴攱昵づ㕥〶昹晦挱㔲挴捤换戲搳㝦㠱㤹㤵㔷㥢㔱㜴〵㔱昴㑡㉢㡡ㄸ㠸晤㐰㈱㙦捥㝥晤愸昹㤱㕦敢晤ㅦㅥ㌵敦〲㠶昹㐸㙢っ㐱㌵〶攳㙢挶㠰摡㘲っ㕣㠷㘲㘹っ摣捤㌶㡣搷〷挶㐰攸敤㌸㠴㡣㤵㡤〱㐶昱ㄲ㑣扥㔸㔰㌵收挰攰㔹敢㈲㥢㥥戰〳戸㕥㉢㍣㐴敥愱㥥扣㜱昸㥥㉥㙥捤㥥㌲㕣挳摥㉣昳昷扢〲㙡换㥤挱㝤㙤搹㠴㉤戶㉣㕢㈲ㅢ㉤攳㤵㠸晣改敢㥥㤳搵摤㔲〷愶㠲㈷㜰搴㉢㔹㈵㜳ㅥ㍥ㄱ㠵㈷㠴搴ㄷ㌶晤㙣晦㕦ㅦ㝡㙣㌷敦愵㠵戴慡㌱㄰摣㐹㜰㥥㤶〳挲户戱㉢㈱ㄷ昲昳㥢㐳昸㄰挹㕡㈸㡢㌱挳㤵昶㡥愷摢㔱㌲㈰扣ㄸ㘱〶挴户ㄶ㡣㐹摣㜰〸㡣挹㝣㤳㘳㔳㝥扥㈴㥤㠱昹搸挴愵昷㉥ち㄰㉡㙤㔵㔶㠷㜶愵昶㜳㈸㥤て㌸㤱㐶㝢㤰攷㑢㍥㡡昲㔲戳㔶摢㐹慤㈶捤㐴㘵ㄸ㌵㈲㈹㠵㐸〳㈹㈴㝥㘴㘱攸㕦㑡愹㈹㈴戴㍣㐰㐲っ慤㌹㤸换㤳晦扡㄰㄰戵敢㝤ㅤ㝥慡㠲㕤〴ㄶ㈳慦㝢愷㘷㔷㕡㥤㤱㙡㘲㔰㔶㥥㍥㡥㈲㈱㡦㈹捣㘰㤴㔶收ㅥ㐳㈲㝡戴ㄱ愴㔶敤㜸攲㈰㝤㜶㄰㘲ぢㄸ㕢戳改㔵换搹㝢㥤㉡敥㜸㐰捦㘴愴挲㜰㌶㌲ㅢ㐷㑦ㄹ㡤ぢ慡收㠲㉣挲晥㈰㔹㙢搴ㄳㄶ㐱㘷㌹㥢㜱晥㐴㤸㡦摦〳戱㝣戸摥昵㠵捤㈵搴㜱㑥㌷ㄶ挸ㅦ散慦㉢ㄲㄸㅢ愳㤲㘳㈰㘱㔷㔵㉢ㅢ㕣〲㥦㐶ㄳ㘹捦㉢㝡㍤挹戱ㄴ㠵搱攸㠸戳扡㕡昵㍦攳搴㤲戳㘶㔸㥢〱敢〶晤㝦〲ㄹ㉢敡㝦㠵㔱㌶㠹戲㝢挲〴㕦㌴㐶㑡㔶っ捥㜰㐷攰挳㐶㤸㐶ㅥ㠱㜵㤹㘴㜰㍢㐸㑤攳ㄳ搵愰㔸㑡㜰㜸戸搲捤㤷㈰㙡㙤㘹摢昶戴ㄵ㠰㡣〲㘹㍦㠱〸㙡摢㥥㤳㙥㍤挷㘶敥㐵昶愶㐳㔶搱慤㜸ㄵ搳ㅦ㥡㐶㜸㜷㠸㕦㤸㤹戰㜹㐶㤵ㄷ㥢㠵摡㌵搸㠹摥晢搰收昰ㄱ〸散挳挲晦戰愲㡥㡣㈱慣㉥㘶挱慦㡤〶㘲㠱㈴㙡〷敦〲昳㘸搵㈸攳〳搵㈳昰㙡晡捣㕡ㄳ捡㉥昰㉤㌷摦挵攰搶攱㌶搶摤昰晣㠸㜲ㅥ㘱㌰戹㠴晢敥攷扥㌶敦㐱㘳摤㜰㙤ㅥ㙢㜶收㕤换㘹㍦〶㑥㔷㌷㑡㈳挹㜰㑣㝥㜷㥣搳敦㈷㐴㥣㠷摥搱搵扢㘲搹摢㈰攸㍣晣㙣㥢㉥慦攱㌲ㅣ㘵慢㠸㜳㝦ㅥ㑤㤵㍤〴昸改㠵㌰挱ㄷ㠵晥扣㍢㤹㜸ㅥ换㈲〳㈰㥤捡ㄸ〰敤愹晡㠷换㔱戵挲愳〵愹㌰愷晣〰攵摣愵㘰戵㈵收攱愸㈱㡦㄰㐸敢〲㈰㝡ㄴㅥ㈱攴昸捦愲㐱㙤晣㌹攴戶ㅦ晦㝢换㡥㑦攵㉦搷ㄷ敦㝦㈰㔲ㅥ晡㐹ㄴ敢愷〸捡〴㌶挰㐰愴㐳晡㈹ㄶ㈹㙢㌲㐱㄰攱搵摤㐸攳昹㘳昸敦㕢扢摦㜸㥤捦㍦㜷㉢㔲㄰愲愸㜱ㄵㄴ㠴㜲ㄵ㑦挵㔷戱㠰摣昶慢昸昶㜲慢ㄸ愰㡣攴㑣㜴ㄷ愰慦㑢㈱慤挸㔵㜹㐸㜰㐳昹㔳㈴㐲㤱㘸㤸挵〰ㄱ㉢摢㔶㤱㐰㕢敥扣㙣扢㠸㐴搴㜶㈰摡ㅥ㡤㍢㤲昰㉤㡦㌴㤴㜸昷㤱敥㥢㑣攰㝦捤〴敡㌱㙢㠷㡥搷㌵㈱㈴戰㌶㝥ㅣ摢㔶戶㘷㍡っ敡㉢㑦㐶ㄸ㍡㜰㈰晡㔰㑡つ挳㑣愰㤰挰㌴㈵㐵㜱㈳㤵慦㐵㤵㕦㝡戹敥㈵㐵〱ㅥ㤰㔱㔰㤹㤴㈷㉢㍦ㄱ㔵摥㡥㡦戰㘴㥤ㄴ㉦つ昰㜹㉢慡㑣ち㤵㤵ㅦ㡦㉡扦戳㝤㜳慤㜲㐴㤰㐱捦ㅡ愹㈵挱攸㤵挷㠰搸〷搹㍣㕤㙢㈶ㄵ㘹㡦ㄹ㘴㔳㠴捡㘸㜱㔹慡搲㕥摣晦㜰昱㐹昴㐱㕣㘷挲慤て㐸摢攰㝦㐶㤸挴㌵愷〹挳㌷昰挵昳㈲攲换慥㉥摦搸㌸㘳ㅥ㜱㤱搱㙤㑥㝡㌸㕣㤵搶ㄴ㠹挰㉥㐸〷晢扢㠲ㅦ㍥挱㠶慣敦㐷ㄴㄷ㔳㜹㙤愴㌳㉤㈲㘳㈹㘹攵戱〸戳愹戳㜵㥡搱扦〸攴㐰㕥〲㌲愱㝦〹㌰㠸扤㙣㘲挶〰〵㠱攴昲戳㐸攸㡦ㄲ㝣ㄹ㈰愷㤰敢㐹〷㤹慦〰昴㐷晦㉦挵搰愲㜴㥣愸捡挳搱㘰㜱㌲搲扦捡〶㡦〳㜴挱㘳慢㠴㐴㤸搳㥦㐰㑥㝣㔰㑡㄰㌹攸㤳㉣昸㍡挱㌷〰㜲ㅡ㈷扢敡㕤攳㥡㍡㔴㘱摦㐴㔳㠵㕢㈱〵摡户挲〴㕦戴戳〰㜷戶㌷㥡㜹㈶㡥扥攳㐷㜴戳攱㠳晤扤昸〰㝦㠹㡢敥挲晦㍦愲㐹ぢ㍦慤㝥慡戳扥挸〴ㅡ攷挳㥦㡢捤㍥㡦㝥戸慥扡戱挹ㅥ㍦㡤㕦㔶捤㈸㡦攲摦戳昸㈹て㘲〴㡥㐲㤵㥢㠵扦㠵㌴㈰ぢㄶ挲〲敡㉥晤㈹〰㠵㌸㈶㥥昴愷昹㐶搴戲㝦晤㍢㘱㠲㉦ち昱㝡㤶㠹㜲搸㍣ㅡ㤰戸㤶〵愷㥡〶㈴晥㘵挱挹昸㠰摦㐵慥㈲㤱㠵㐴愳㝡㈲搲搲捣㝤〶愰慦慢㥦㜳愳扡㔳捦㈸挵〷㑡て㍣昰㙥㝦㝡㘸㑢晡戳㝢㝡㥦㜹敢昷㙦㍦晤收攷㜶晤攳扤攷㥥㝢昳㙦㑦扦晥摥㙢戳扢㝥晢挲ぢ扦戹敢㐷慦扦扤搱㝣㕥㝤昹摤㠳捦㍦㍣㜲敡攱〷捤攳㌷敦㝦昸摥㤳㐷㐷愶㉥ㄸ敥敡敡敥扥㘱昰㜷㤷摣㌸㜰昶挱㔷㤴㕦晦昹㘲㐷㤱换攵㠰〲㈰㝡〶戸㙣㌹㡤敦㈳㠱㘹㜰挶ㅦ改㌴戸摣戳昸㈹愵㜰愳挶昰㤲㠵㜳㠳ㄳ㤰〵挵挶㠲㥥晦〰攳㈶戰昸</t>
  </si>
  <si>
    <t>7a3a286d-4401-4ad9-8ea7-877c61aefb05</t>
  </si>
  <si>
    <t>CB_Block_7.0.0.0:1</t>
  </si>
  <si>
    <t>Week eligible with Marriott</t>
  </si>
  <si>
    <t xml:space="preserve">Starwood </t>
  </si>
  <si>
    <t>Week eligible with Starwood</t>
  </si>
  <si>
    <t>Week eligible with Hilton</t>
  </si>
  <si>
    <t>Paris Trip Earned (using CC Only, no hotel pts)</t>
  </si>
  <si>
    <t>Renaissance</t>
  </si>
  <si>
    <t xml:space="preserve">Marriott Rive Gauche </t>
  </si>
  <si>
    <t>Le Méridien</t>
  </si>
  <si>
    <t>Hilton Arc De Triomphe</t>
  </si>
  <si>
    <t>Paris Trip Earned (using airline only, no cc pts)</t>
  </si>
  <si>
    <t>Week eligible with Continental</t>
  </si>
  <si>
    <t>Week eligible with American</t>
  </si>
  <si>
    <t>Week eligible with Delta</t>
  </si>
  <si>
    <t>Week eligible with United</t>
  </si>
  <si>
    <t>㜸〱敤㕣㕢㙣ㅣ搵ㄹ摥ㄹ敦慣㜷搶㜶㙣攲㄰〸㔷㜳扦㌸㕡攲㤰ㄴ㈸㑤㠳㉦戹㐱ㄲ㥢搸〹㐵㤴㉥攳摤㌳昶㈴㍢戳捥捣慣ㄳ㔳摡㠶㤶㐲改㐵ㄵ昴愱㠵㔲㡡㔰㠵摡㤷㑡昴〱㐱㑢ㅦ㉡㔵㙡㔵㐱搵㑡愸㔵ㅦ㉡〱㙡改㐳慢㉡㔲㕦㤰㡡㐴扦敦捣捣敥散慥㜷㙣ㄶ㘸㑤攵㐹昶捦㤹㜳㍦攷扦㥥晦㍦㤳㤴㤲㑡愵摥挵挳㝦昹愴㤹戸㘸㝡挹昳㠵㥤ㅦ慦㤴换愲攸㕢ㄵ挷换㡦扡慥戱㜴搰昲晣㉥㔴挸ㄴ㉣㤴㝢㕡挱戳敥ㄷ搹挲愲㜰㍤㔴搲㔲愹㙣㔶㔷㔱捥㑥昸ㅢ㠸㕥㜴戶敡㑤〳捣㡣㡦㑤捥ㅥ㐷慦搳㝥挵ㄵ㕢㠷㡥〵㙤㜷㡤㡣攴昱㘷摢㑤㌷攵户㙤ㅤㅡ慦㤶晤慡㉢㜶㌹愲敡扢㐶㜹敢搰㔴㜵戶㙣ㄵ敦㄰㑢㌳㤵ㄳ挲搹㈵㘶户摤㌸㙢散戸㜹㘴挷捥㥤收㉤户摣摣㡢愱㔳㠷挷挷愶㕣㘱㝡ㅦ㔰㥦ㅡ愷扣㘳㐲ㄴ㉤慥㑤〸搷㜲收昲攳㘳昸ㅢ㥢㍦摥㙥捡㑦捦ぢ攱㜳㘸攱ち愷㈸㍣ㅤつ㝢散㔱捦慢摡ぢ摣㍣摤摥㡢愵ㄶつ捦搷散㜱㔱㉥敢㜶搴㙢搶㥥挴摥㤵㡤愵㕥㝢㕡㌸㥥攵㕢㡢㤶扦㤴戱㘷搰㔱愹捦㍥敡㠹㈳㠶㌳㈷づㅢ戶搰散㝤㔵慢㤴づ㥥㔴搷㌵㔱ㄷ昱㠹挹攵攷㐷㍤㝢㝣摥㜰攵㡣㍣㙥㑣㐲摤扤㙥戱戱敥ㄵ敤晢攵搴攵〸散昳慡昶昵㔰㜲捣㜰㙢㌵㠷摢搷っㄷ摦㌸㠳ㅢ摡搷㡦敤㔱㘳㥢敢摡户㤱㕢搹㔸㕢改〹改㕢敥㈸ㄶ愳㘷〸扡〹戲〴㐴愰㥥㈳攸㈱攸〵㔰搲晦〲㤷挴ㅢ戲㐸㉤ㄸ㙡㘱㔶㉤ㄴ搵㐲㐹㉤〸戵㘰慡㠵㌹戵㌰慦ㄶ㉣戵㜰㕣㉤㥣㐰㥤攸挹㜶㜷慢攱昳晡㕢扦㝦晡摦㐷㥦㥡㝣昱㡤摥ㅤ㝦晣㙢捦㡢扤ㅢ㔰改捥㜰㔲ㄳ慥㜱ち愴㔶愷攲敤昹㙤晣戳㌲㔷㠰㈹捣㥤收㑤收挸㐸㘹攷㌶攳㐶㐳攳戲ㄲ㤰摦㐰㈸〳愸摢㙢摥㘵㌹愵捡㈹㠹扢㡢挶っ㑦搴㌷㙥㌸㉣ㅢ慢㔴㥤㤲㜷攱昲㠵搳扥攱㡢ぢ㥡换敡㥤戴㌴㥢〶㕢〹㑦㡥㜷㐹㜳戳㘳㐶戹㉡㐶㑦㕢㐱昱挵㑤挵昶㤴㕢㤹㙤㕦扡搷ㄵ㈷㙢愵㉤㌳ㅡ㠵㔰㕢㤴㝤户慣㌲㈸ち收㌵㌴㍥㕦昱㠴㈳愷㌷㙣㑦㔹挵ㄳ挲㥤ㄶㄴ㠹愲㈴㤷㝡㉥㡢㐲慥ㅦ㥥㜴戰㔰㜰㙢改昲㜸慥戹攷戴て㘶ㄶ㈵捣㜷㐱戸晥搲㡣㌱㕢ㄶ㥢ㅢ慡〴㘳愲㘰㑢㐳昶摥㑡戱敡㡤㔷ㅣ摦慤㤴ㅢ㑢㐶㑢㡢〶㈴㑤改㔰愵㈴搲改㤴ㄴち㄰戸㕤㕤㡡㤲扡扥㍤㉦㐸㐴挴㔰㑣㐶㍥扦㤱散昲㐷戰㍡慣愲㉣㐸㤳敡㤵㉢㜴挶昹㑡ㄹ㤳挰㠱戱㌵㔱㝦㜰搰㙢㔷攸戶㠶戹て户戲慡づ㠶慢摦戳㈸ㅣ㝦扦攱㤴捡挲㑤搴㝥ち㘷愴昷〳㘸㘷㈱㄰摡敥ㅥ㔵㥤㜲㕡㔹搲㑥㔹㈵㝦㍥㌳㉦慣戹㜹ㅦ㜹搰㤰搹㉣户戶攵搱捦㐱㤶扥㤱㘰㄰㈰㤷㑢㘵㌶戱㔲㈶㠷㈷愵㔱㍡㈵昰㜲㠳㈰㘷扢〶㕥敥㌵昷㕡㘵㕦〴㐲戹摦〴㐶〲慤㈶搱搷㐷ㄲ㜵㡤㘲愰㌰㌶㤹攳愰㔲挳㜲晣愵㍡摦戶㜰㐹㐰㐴敢戲㘰捤挹〲㡡㠲㐶㜹㤰挰㙢㈰㥡㈶㘹㤰㕣㌹㐶㐴㘴㠳〴捤㡥㥥ㅢ㠹㡣昵ㄳ㘴〴敡挷㠹㤰戵户戵㤷ㄱ㈴昶㔶㈲㘵愳戶晣戸㉥捤㤶戳攵〳㘹㜶㉥㌶㑥摦㑣㜰ㅥ挱昹〴㕢〰㤴户㈰攱㈸攵㤰㙥㝣昴ぢ昱慥㕦㐴㜰㌱〰攴㤳㑥㤹ㄳ㡡㉡摡㔰慢戱㈳㔹慦て㜶戲㌴㡡〳㔱㐴换戸㘶㘷昶搹ㄲ搱愱搵戹㌶㜴㙤㕡敡搸慢摢搳㘶㝣㌹愴挸㠴慡昱戵慥㔰㌵扥ㄱ慣摡愱摥扡ㄴ㑤昵㈱㠲换〰〲挵㐲㘳㜷㜵搶㍣捤挹㡦㠴㐹ㄴㄸ㐲ㅤ㉡昷㤰㠸㘹晥㈷〸戸㤶愳换扡晤㑣㔳㜰搸晣挸摢捦㕢摢昳㜶㠸昴㈶㥤戹慥㜳攸㉢㝡㡦ㄶ昴攵㘰㉦攵捦㙤昵换㤵㈸搶慦㈲戸ㅡ愰㐹扦昰攴晤㕥扤〴搲㈴戶㘳㤸摢㐸㡦㡢戴㜰㘷㤶ㄶ㠴搴㍥扤收㡣攱捥〹ㅦ摥㡢〳ㄳ戰㠳㉢慥㉢捡㌸搰㤶㘴〶捦㉥攷㌵㘶㝡㝢摤㡡捤晣㜵晢搸晢㐸㈸㠶㜴㕡敤㑡㌵搹挷〹㜶㘶捣摦ㄴ愳ㅣ敡摦ㅢ摢ぢ㠹㔸愳㐶昲㘲扢攴戳攵扡㈴改㐰㤲㕣㡢㙤搵慦〳㠰㤴㔰晥搰㔶愲っ戳摡㔶㔹慤搱㕡愵㜷㉦攱㘴搲攴㍦㙣㤱㈳㍤㠱戳㜶っ扥〳慦捦㥥戶散㥡戰攸戱愷㠴㕢㠴㕦挱㉡㡢㕣攰㤲愵愸㔹㤷ㄵㅦㄱ㔹搱搵搵㜲㤶㑥昰慤㐹㍡㘹㤲ㄲ㠹摣㥥㔸㤸㜰づ慦ㄳㄵ㕤㤰ㄴ㉡〹㙥愱㥡〴㈲攵戱敥扡㠸改㐰挴攴戱㜱晡つ〴摢〸㐶〰戴摦㐲搲慣㜶攳ㄹち敢㕥愴㍢扢㔰㐸㘵㠹〶改ㅥ㝣戵慤戰摡挱㘱㜶ㄲ㝣っ愰挹晣愱昳㌱㠱㄰㈵捡㘳㠴㐸㙢㐹㌷㡦㔹攲ㄴ㘹㘰㠳㠹愰搲㜸搵昳㉢㌶愳㑡㝤收㐴攵㜰挵㥦戰扣〵㐴愱〶捤㌰㜱搷扣㜰㐰㕤㉥㙣㥦愶扣捡挲㠲㈸改收㜴愵ち搱㜶㘰㘲㉤ㅣ捡戱㍥搸㤲昲㕣慥㉡㜸㍡㍢ㅢ愳ぢ㐵㥥㠸攱㙢愵㈷㜶㔵㥥㙦ㅥ晡晡敢㍢㍡㘳昹㘵搱㘳〶㑣挷㜴搶挴㉥㈲㙡㔰敡㌶㘷收㕤㈱㈶晡捣㝤慥㔵㉡㕢㡥㈰㌲㘰㘳㌲㔰㜷㔰捣㈱㐲㌰㔵㘱晣慦攲昴㤹㌳慥攱㜸ぢ〶㠳㠹㑢ㅢㅢ摥㘴㐸㐴㌳挷㉣挷挳㌰ㄲ㡢㑣昷㥢搳昳㤵㔳㠸搶㔶㙤㘷㥦戱攰慤〹慣㤰攸㠳㐷愲㐶㔱ㄵ㔵㔵戲㙡戶㔳晣昰㐰㥥㑡㙤挷㉦㑤㈰㜱㤵搲攸㉦㑦搰摥戴敢挳昸っ敤㜴捥愹ㄷ㤱愳㕡㘶㔷愲ㄴ㈶愷敡㌷戳捤㉤〰户敦㍢㝡愰ㅥ㤵㝢㕦昱㙡㡤ㅥ晥〴ㄹ㉦挹愲ㄶ〴愱㝦㙥㐳㐰㉡捣㈳攵㠰〳㠱㜱扥㌵㤳㕦捥㤴㜵㐸㝤ㅢ敡挹扤㠸㈲昵㥡〷㡤㔹㔱㐶㉣摡㌶晣つ挱ぢ捤㔸摢㈸㝢㘱搹㜸挵戶つ㤲ㄶ挹㜲扡㘸㤰㠲㐷慢㝥攵㤰攵攸㈶㠰愴扦㌰换㌸㡤㉣攳戴捣敡㌵㡦㌰㉣㈸搳散慢㌲㘷戸㤶㍦㙦㕢挵㉣㕦ㄸ扡㕢ㄳ㌴〹㈶愷攴㡤㥥㐸㘶っ㌵㔹昳㐷㘱戲㜹㜹愰㍢て㌹捡慤㈳晡㐱戹慡㤲挱ㅦ愵㐳挷ㄲ〴㡣昴㤲敡户愲㌷㑤摥㡣㠰挸㤱捦搹攸晥挵搹㉦㈰㈷昰换ㄱ敢〹㈴〲㡦㘰㑣挸搳扤㥤㌱㡦㍡㤶て散ㄱ㘳㝢㉤㝦挲〳捡〱㤰㤴挷摢ぢ㈴㔶㘳㡤㠶㙢㕡攱搲搶愲〶㌵㜱㐹㙢㜹㕣㙦㕣戹㑣㜱愰㔱㘲㡡㘴愵㑡㔲戳㉣㌳挷戵愴㙡ㄴ愹戸㈳㙤愳㈴戹㑤敢晢㑥㈹昲㍥ㄴ㤳愴㤹㤴扥㑢ㄲち㠲扣愴づ攸㈸晡敢㤳挹㈳ㄶ慤愱つ㤰愳㥥ち昲晡挲㜰攰〱㕣㌹㈹㠹㕣昸〶晥摥㄰㈶㈷慢㝥㐳㠹㜱㝡㌰㉣ㄹ㉤㤷㈷ㅤ㔸〹㐵挳㉤慤ㄱ㤶挶摡〲つ㈳戹戳㔳敤ㅦ㙣㙦㡣ㄱ㐳㌶㘴㐸㈴挱てっ㌶〴㜳挵愲愹戴捥晡戸搵戵散㉣摦づ〹挳㤱ㄸ㤸昶㑢ㄳ㘲㔱㥡㘱㜵㑢㝥㔰㌶愸㥤ㄶ愵ㅣ搵捤搱㔹て㉡摤愷ㅣて㔳㤲挱㜵昳〸摤㔲戸挰〰戱ㅢ愶愶㡡㍥挲扡戵づ㜸㌲㔸㍢搸挱㡥〴㘱ㄳ㕡㘷㤴愰㤹〴挲㙤㕣〴㜹愷㐳㡣㐲㤰㥡昲昹攷㙥攵挹㈷昸晣㘸㜷㉡㑡㠴㑣挴㔰㔷㠲昵〰攴挶愳㤲攴愲挱㈸㔸ㅥ㐸㌶㈹戴㝡愳㍣㥡ㄸ㝤㌴昹㕣ㅦ㌷㜸ㄸ挷敡㈷摢㤴㜱挷捤户愰㑤换㑢ㅢ捣〳㑥戱㕣㉤〹愹㡡㈳㔹㉤㌵昲㥡挰㤷扣晥ㄷ㜰㔳挲扥㠴㥢㜲〰㐷㈹㉥㤹㐸敡摣敥搶㍦㠹收㔲挸愱㡦㐰戶㌱昸㤸攰㤶㤳挱戰㤶㍢ち戴て㌷搶㉦㉦挸㡢㜳㄰㘹㉤㔹㤴㘵〷㜱ㄷ慦ㄶ㐱㤶摣ㄶ慢㜶戰㜲戰㐲㥢㍤㤶戵摦ち戲搶〴㡥戰捥㐰攰㘵㌲㌰㐶㍡攴づ㜶㤲㍡ㅢ㐶㜶捦㝥㐱扥愶捥敥づ㡤て㠵昱㕤㥥㠲㔲搸㔵㌰ㄲつ㙥戵㙥㜵㉢㡣晣搲昲搶㙦〳㔰ㄸ〲愶㐱㡢㥡㠱㠱㌳㠶昴捡〶づ㠳㤱〹搱搱㜸㈰㤵㌱捡㐱㌸散㠱㌴㜰ㄳて搲㌳ㄵ㈸㈱㝦㤳扣ㄴㄶ摤㑢ㅣ戶㜱〴慡戸㥢㥢㌲愷っㅦ㔷㕦㥣㉤㑤搹愳愵ㄲ捤㕤昸攷搶〴㔶㜱㙤㈳㌰㐷㌷㌵㕤挸㤲㙢愲㝤㜷㐵㔳㐱㜸㔱㜰晢㐴㝥扦攱ㄷ攷愷晤愵攰搲㔶愷㈴愱晤ㅣ晥㠸㘵㐷愷捤㥣㜶㜸〹㜵㤱㝢㥦㍢攱㔴㑥㌹㜲㕥㥡挷ㅢ㝦戴㘲昵敥㙥㑥㌲㤷㝡ㄷ㝦攴愳愶戴㤷搱攳㙡愶捤づ敡づㄲ昶㈳㥦㐰ㅡっ㈱㥤㐰㈷戰摤㙢㌷〶㐸㈷㥢㥡攸㐴ち㠲㜵㐲㜱收㍥㌰㐲㔱㝥〶戴㤲㔸㠲㈳㌹昶晣㌹戰扥昲㔳攴㄰攱㜸て挵㠸㜶ㄹ㔲〹愸㤳㠲㍣扣摥挱换㈰晦㍦㔸㡡戸㜹㔹㜶晡㉦㌰戳昲㔲㌳㡡㉥㈱㡡㕥㙣㐵ㄱ〳戱敦㈹攴捤搹慦ㅦ㌵㍦昴㙢扤晦挳愳收敤挰㌰ㅦ㘹㡤㈱愸挶㘰㝣捤ㄸ㔰㕢㡣㠱慢㔰㉣㡤㠱㍢搸㠶昱晡挰ㄸ〸扤ㅤ㠷㤰戱戲㌱挰㈸㕥㠲挹ㄷぢ慡挶ㅣㄸ㍣㙢㙤戶改〹摢㡦敢戵挲㐳攴ㅥ敡挹ㅢ㠷敦改扣搶散㈹挳㌵散㉤㌲㝦㥦㉢愰戶摣ㄹ摣搷㤶㑤搸攲㠲㘵㑢㘴愳㘵扣ㄲ㤱㍦㝤摤㜳戲扡㕢敡挰㔴昰〴㡥㝡㈵慢㘴摥㠷㑦㐴攱〹㈱昵搹㑤㍦摥昷挶晤て敤收扤戴㤰㔶㌵〶㠲㍢〹捥搳㜲㐰昸㌶㜶㈵攴㕣㝥㝥㜳〸ㅦ㈲㔹ぢ㘵㌱㘶戸搲摥昱㜴㍢㑡〶㠴ㄷ㈳捣㠰昸搶㠲㌱㠹ㅢづ㠱㌱㤹㙦㜲㙣捡捦㤷愴㌳㌰ㅦ㥢戸昴摥㐵〱㐲愵慤捡敡搰慥搴㝥〲愵昳ㅥ㈷搲㘸て昲㝣挹㐷㔱㥥㙦搶㙡㍢愹搵愴㤹愸っ愳㐶㈴愵㄰㘹㈰㠵挴㡦㉣っ晤㑢㈹㌵㠵㠴㤶〷㐸㠸愱㌵〷㜳㜹昲㕦ㄷ〲愲㜶扤慦挳㑦㔵戰㡢挰㘲攴㜵敦昴散㑡慢㌳㔲㑤っ捡捡搳挷㥤㐸挸㘳ち㌳ㄸ愵㤵戹㐷㤰㠸ㅥ㙤〴愹㔵㍢㥥㌸㐸㥦ㅤ㠴搸〲挶搶㙣㝡搵㜲昶ㅥ愷㡡㍢ㅥ搰㌳ㄹ愹㌰㥣㡤捣挶搱㔳㐶攳㠲慡戹㈰㡢戰㍦㐸搶ㅡ昵㠴㐵搰㔹捥ㄶ㥣㍦ㄱ收攳昷㐰㉣ㅦ慥㜷㝤㙥㜳〹㜵㥣搳㡤〵昲〷晢敢㤲〴挶挶愸攴ㄸ㐸搸㔵搵捡〶㤷挰愷搱㐴摡昳㡡㕥㑦㜲㉣㐵㘱㌴㍡攲慣慥㔶晤捦㌸戵攴慣ㄹ搶㘶挰扡㐱晦ㅦ㐳挶㡡晡㕦㘱㤴㑤愲散慥㌰挱ㄷ㡤㤱㤲ㄵ㠳㌳摣ㄱ昸戰ㄱ愶㤱㐷㘰㕤㈶ㄹ摣づ㔲搳昸㐴㌵㈸㤶ㄲㅣㅥ慥㜴昳㈵㠸㕡㕢摡戶㍤㙤〵㈰愳㐰摡て㈱㠲摡戶攷愴㕢捦戱㤹扢㤱扤改㤰㔵㜴㉢㕥挵昴㠷愶ㄱ摥ㅤ攲ㄷ㘶㈶㙣㥥㔱攵戹㘶愱㜶〵㜶愲昷ㅥ戴㌹㍣〹㠱㝤㔸昸ㅦ㔴搴㤱㌱㠴搵挵㉣昸戵搱㐰㉣㤰㐴敤攰㥤㘳摥㔹㌵捡昸㐰㜵ㄲ㕥㑤㥦㔹㙢㐲搹〵扥攵收扢ㄸ摣㍡摣挶扡〳㥥ㅦ㔱捥㈳っ㈶㤷㜰捦扤摣搷收㍤㘸慣ㅢ慥捤㘳捤捥扣㙢㌹敤〷挰改敡㐶㘹㈴ㄹ㡥挹敦㡥㜳晡扤㠴㠸昳搰㍢扡㝡㔷㉣㝢ㅢ〴㥤㠷㥦㙤搳攵㌵㕣㠶愳㙣ㄵ㜱敥捦愰愹㜲ㅢ〱㝥㝡㈱㑣昰㐵愱㍦敦㔶㈶㥥挱戲挸〰㐸愷㌲〶㐰㝢慡㝥㝡㌹慡㔶㜸戴㈰ㄵ收㤴敦愱㥣扢ㄴ慣戶挴㍣ㅣ㌵攴ㄱ〲㘹㕤〰㐴㡦挲㈳㠴ㅣ晦㐹㌴愸㡤㍦㠷摣昶攳㝦㘷搹昱愹晣攵晡攲晤て㐴捡㐳㍦㡥㘲晤〴㐱㤹挰〶ㄸ㠸㜴㐸㍦挵㈲㘵㑤㈶〸㈲扣戴ㅢ㘹㍣扦ぢ晦㝤㝤昷慢慦昰昹挷㙥㐵ち㐲ㄴ㌵慥㠲㠲㔰慥攲戱昸㉡ㄶ㤰摢㝥ㄵ摦㕣㙥ㄵ〳㤴㤱㥣㠹敥〲昴㜵㈹愴ㄵ戹㉡て〹㙥㈸㝦㡡㐴㈸ㄲつ戳ㄸ㈰㘲㘵摢㉡ㄲ㘸换㥤㤷㙤ㄷ㤱㠸摡づ㐴摢愳㜱㐷ㄲ扥攵㤱㠶ㄲ敦㍥搲㝤㤳〹晣慦㤹㐰㍤㘶敤搰昱扡㈶㠴〴搶挶㡦㘳摢捡昶㑣㠷㐱㝤攵搱〸㐳晢昷㐷ㅦ㑡愹㘱㤸〹ㄴㄲ㤸愶愴㈸㙥愴昲㤵愸昲昳㉦搴扤愴㈸挰〳㌲ち㉡㤳昲㘴攵㐷愲捡摢昱ㄱ㤶慣㤳攲愵〱㍥慦㐷㤵㐹愱戲昲挳㔱攵扦㙦摦㔲慢ㅣㄱ㘴搰戳㐶㙡㐹㌰㝡攵㌱㈰昶㐱㌶㑦搷㥡㐹㐵摡㘳〶搹ㄴ愱㌲㕡㕣㤶慡戴ㄷ昷㍦㕣㝣ㄲ㝤㄰搷㤹㜰敢〳搲㌶昸㥦ㄱづ攰㥡搳㠴攱ㅢ昸攲㜹ㄱ昱㘵㔷㤷㙦㙣㥣㌱㈷㕤㘴㜴㥢〷㍣ㅣ慥㑡㙢㡡㐴㘰ㄷ愴㠳晤㕤挱て㥦㘰㐳搶昷㈳㡡㡢愹扣㌶搲㤹ㄶ㤱戱㤴戴昲㔰㠴搹搴㤹㍡捤攸㥦〳㜲㈰㉦〱㤹搰㍦てㄸ挴㕥㌶㌱㘳㠰㠲㐰㜲昹ㄹ㈴昴〷〹扥〸㤰㔳挸昵愴㠳捣㤷〰晡愳晦㤷㘲㘸㔱㍡㑥㔴攵㠱㘸戰㌸ㄹ改㕦㘶㠳㠷〱扡攰戱㔵㐲㈲捣改㡦㈰㈷㍥㈸㈵㠸ㅣ昴㔱ㄶ㝣㤵攰㙢〰㌹㡤㤳㕤昵慥㜱㑤ㅤ慡戰慦愳愹挲慤㤰〲敤ㅢ㘱㠲㉦摡ㄹ㠰㕢摢ㅢ捤㍣ㄳ㐷摦昱㈳扡搹昰挱晥ㅥ㝣㠰扦挴㐵㜷攱晦ㅦ搱愴㠵㥦㔶㍦摥㔹㕦㘴〲㡤昳攱捦挵㘶扦㡦㝥戸慥扡戱挹ㅥ㍦㠱㕦㔶捤㈸て攲摦㌳昸㈹㈷㌱〲㐷愱捡捤挲摦㐲ㅡ㤰〵ぢ㘱〱㜵㤷晥ㄸ㠰㐲ㅣㄳ㑦晡攳㝣㈳㙡搹扦晥慤㌰挱ㄷ㠵㜸㍤挳㐴㌹㙣ㅥつ㐸㕣换㠲ㄳ㑤〳ㄲ晦戲攰㜸㝣挰㙦㈳㔷㤱挸㐲愲㔱㍤ㄱ㘹㘹收㍥〱搰搷搵捦戹㔱摤愹愷㤵攲㝤愵晢敥㝢扢㍦㍤㜴㐱晡㔳户昵㍥昱晡㙦摥㝣晣戵㑦敦晡摢㍢㑦㍤昵摡㕦ㅥ㝦攵㥤㤷㘷㜷晤敡搹㘷㝦㜹晢昷㕦㜹㜳愳昹㡣晡挲摢〷㥦㜹㘰攴挴〳㈷捤愳搷敦㝢攰敥攳㜷㡥㑣㥤㌳摣搵搵摤㝤捤攰慦捦扦㜶攰捣挹ㄷ㤵㕦晣改㍣㐷㤱换攵㠰〲㈰㝡〶戸㙣㌹㡤敦㈲㠱㘹㜰挶ㅦ敡㌴戸摣㌳昸㈹愵㜰愳挶昰㤲㠵㜳㠳ㄳ㤰〵挵挶㠲㥥晦〰㔱搴戴晤</t>
  </si>
</sst>
</file>

<file path=xl/styles.xml><?xml version="1.0" encoding="utf-8"?>
<styleSheet xmlns="http://schemas.openxmlformats.org/spreadsheetml/2006/main">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7">
    <font>
      <sz val="11"/>
      <color theme="1"/>
      <name val="Calibri"/>
      <family val="2"/>
      <scheme val="minor"/>
    </font>
    <font>
      <b/>
      <sz val="11"/>
      <color indexed="8"/>
      <name val="Calibri"/>
      <family val="2"/>
    </font>
    <font>
      <sz val="11"/>
      <color indexed="8"/>
      <name val="Calibri"/>
      <family val="2"/>
    </font>
    <font>
      <sz val="11"/>
      <color indexed="12"/>
      <name val="Calibri"/>
      <family val="2"/>
    </font>
    <font>
      <sz val="8"/>
      <name val="Calibri"/>
      <family val="2"/>
    </font>
    <font>
      <sz val="11"/>
      <color indexed="8"/>
      <name val="Calibri"/>
      <family val="2"/>
    </font>
    <font>
      <b/>
      <sz val="11"/>
      <color indexed="8"/>
      <name val="Calibri"/>
      <family val="2"/>
    </font>
    <font>
      <b/>
      <sz val="14"/>
      <color indexed="8"/>
      <name val="Calibri"/>
      <family val="2"/>
    </font>
    <font>
      <b/>
      <sz val="11"/>
      <name val="Calibri"/>
      <family val="2"/>
    </font>
    <font>
      <sz val="11"/>
      <color indexed="8"/>
      <name val="Calibri"/>
      <family val="2"/>
    </font>
    <font>
      <b/>
      <sz val="11"/>
      <color indexed="8"/>
      <name val="Calibri"/>
      <family val="2"/>
    </font>
    <font>
      <sz val="9"/>
      <color indexed="8"/>
      <name val="Calibri"/>
      <family val="2"/>
    </font>
    <font>
      <b/>
      <sz val="9"/>
      <color indexed="8"/>
      <name val="Calibri"/>
      <family val="2"/>
    </font>
    <font>
      <b/>
      <sz val="9"/>
      <color indexed="8"/>
      <name val="Calibri"/>
      <family val="2"/>
    </font>
    <font>
      <sz val="8"/>
      <color indexed="81"/>
      <name val="Tahoma"/>
    </font>
    <font>
      <b/>
      <sz val="8"/>
      <color indexed="81"/>
      <name val="Tahoma"/>
    </font>
    <font>
      <u/>
      <sz val="11"/>
      <color theme="10"/>
      <name val="Calibri"/>
      <family val="2"/>
    </font>
  </fonts>
  <fills count="5">
    <fill>
      <patternFill patternType="none"/>
    </fill>
    <fill>
      <patternFill patternType="gray125"/>
    </fill>
    <fill>
      <patternFill patternType="solid">
        <fgColor indexed="11"/>
        <bgColor indexed="64"/>
      </patternFill>
    </fill>
    <fill>
      <patternFill patternType="solid">
        <fgColor indexed="15"/>
        <bgColor indexed="64"/>
      </patternFill>
    </fill>
    <fill>
      <patternFill patternType="solid">
        <fgColor indexed="13"/>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40"/>
      </left>
      <right style="medium">
        <color indexed="40"/>
      </right>
      <top style="medium">
        <color indexed="40"/>
      </top>
      <bottom/>
      <diagonal/>
    </border>
    <border>
      <left style="medium">
        <color indexed="40"/>
      </left>
      <right style="medium">
        <color indexed="40"/>
      </right>
      <top/>
      <bottom/>
      <diagonal/>
    </border>
    <border>
      <left style="medium">
        <color indexed="40"/>
      </left>
      <right style="medium">
        <color indexed="40"/>
      </right>
      <top/>
      <bottom style="medium">
        <color indexed="4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3" fontId="5" fillId="0" borderId="0" applyFont="0" applyFill="0" applyBorder="0" applyAlignment="0" applyProtection="0"/>
    <xf numFmtId="43" fontId="9" fillId="0" borderId="0" applyFont="0" applyFill="0" applyBorder="0" applyAlignment="0" applyProtection="0"/>
    <xf numFmtId="44" fontId="2" fillId="0" borderId="0" applyFont="0" applyFill="0" applyBorder="0" applyAlignment="0" applyProtection="0"/>
    <xf numFmtId="44" fontId="9" fillId="0" borderId="0" applyFont="0" applyFill="0" applyBorder="0" applyAlignment="0" applyProtection="0"/>
    <xf numFmtId="0" fontId="16" fillId="0" borderId="0" applyNumberFormat="0" applyFill="0" applyBorder="0" applyAlignment="0" applyProtection="0">
      <alignment vertical="top"/>
      <protection locked="0"/>
    </xf>
  </cellStyleXfs>
  <cellXfs count="159">
    <xf numFmtId="0" fontId="0" fillId="0" borderId="0" xfId="0"/>
    <xf numFmtId="0" fontId="1" fillId="0" borderId="0" xfId="0" applyFont="1"/>
    <xf numFmtId="0" fontId="0" fillId="0" borderId="0" xfId="0" applyAlignment="1">
      <alignment wrapText="1"/>
    </xf>
    <xf numFmtId="164" fontId="5" fillId="0" borderId="0" xfId="3" applyNumberFormat="1" applyFont="1"/>
    <xf numFmtId="0" fontId="0" fillId="0" borderId="0" xfId="0" applyAlignment="1">
      <alignment horizontal="center"/>
    </xf>
    <xf numFmtId="0" fontId="0" fillId="0" borderId="0" xfId="0" applyAlignment="1"/>
    <xf numFmtId="0" fontId="3" fillId="0" borderId="0" xfId="0" applyFont="1" applyAlignment="1"/>
    <xf numFmtId="0" fontId="0" fillId="0" borderId="0" xfId="0" applyNumberFormat="1"/>
    <xf numFmtId="0" fontId="5" fillId="2" borderId="1" xfId="3" applyNumberFormat="1" applyFont="1" applyFill="1" applyBorder="1"/>
    <xf numFmtId="0" fontId="5" fillId="0" borderId="2" xfId="3" applyNumberFormat="1" applyFont="1" applyFill="1" applyBorder="1"/>
    <xf numFmtId="0" fontId="5" fillId="0" borderId="3" xfId="3" applyNumberFormat="1" applyFont="1" applyFill="1" applyBorder="1"/>
    <xf numFmtId="0" fontId="1" fillId="0" borderId="4" xfId="0" applyFont="1" applyBorder="1" applyAlignment="1">
      <alignment wrapText="1"/>
    </xf>
    <xf numFmtId="0" fontId="1" fillId="0" borderId="5" xfId="0" applyFont="1" applyBorder="1"/>
    <xf numFmtId="0" fontId="1" fillId="0" borderId="5" xfId="0" applyFont="1" applyBorder="1" applyAlignment="1">
      <alignment wrapText="1"/>
    </xf>
    <xf numFmtId="0" fontId="1" fillId="0" borderId="6" xfId="0" applyFont="1" applyBorder="1" applyAlignment="1">
      <alignment wrapText="1"/>
    </xf>
    <xf numFmtId="0" fontId="0" fillId="0" borderId="7" xfId="0" applyBorder="1" applyAlignment="1">
      <alignment wrapText="1"/>
    </xf>
    <xf numFmtId="0" fontId="0" fillId="0" borderId="0" xfId="0" applyBorder="1" applyAlignment="1">
      <alignment wrapText="1"/>
    </xf>
    <xf numFmtId="0" fontId="0" fillId="0" borderId="0" xfId="0" applyBorder="1"/>
    <xf numFmtId="164" fontId="5" fillId="0" borderId="0" xfId="3" applyNumberFormat="1" applyFont="1" applyBorder="1"/>
    <xf numFmtId="164" fontId="5" fillId="0" borderId="8" xfId="3" applyNumberFormat="1" applyFont="1" applyBorder="1"/>
    <xf numFmtId="164" fontId="5" fillId="0" borderId="0" xfId="3" applyNumberFormat="1" applyFont="1"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0" xfId="0" applyBorder="1"/>
    <xf numFmtId="164" fontId="5" fillId="0" borderId="10" xfId="3" applyNumberFormat="1" applyFont="1" applyBorder="1" applyAlignment="1">
      <alignment wrapText="1"/>
    </xf>
    <xf numFmtId="164" fontId="5" fillId="0" borderId="11" xfId="3" applyNumberFormat="1" applyFont="1" applyBorder="1"/>
    <xf numFmtId="0" fontId="0" fillId="0" borderId="5" xfId="0" applyBorder="1" applyAlignment="1">
      <alignment horizontal="center"/>
    </xf>
    <xf numFmtId="0" fontId="0" fillId="0" borderId="5" xfId="0" applyBorder="1"/>
    <xf numFmtId="0" fontId="0" fillId="0" borderId="6" xfId="0" applyBorder="1"/>
    <xf numFmtId="0" fontId="1" fillId="0" borderId="7" xfId="0" applyFont="1" applyBorder="1"/>
    <xf numFmtId="0" fontId="5" fillId="0" borderId="0" xfId="3" applyNumberFormat="1" applyFont="1" applyBorder="1"/>
    <xf numFmtId="164" fontId="0" fillId="0" borderId="0" xfId="0" applyNumberFormat="1" applyBorder="1"/>
    <xf numFmtId="0" fontId="0" fillId="0" borderId="8" xfId="0" applyBorder="1"/>
    <xf numFmtId="0" fontId="5" fillId="0" borderId="10" xfId="3" applyNumberFormat="1" applyFont="1" applyBorder="1"/>
    <xf numFmtId="164" fontId="5" fillId="0" borderId="10" xfId="3" applyNumberFormat="1" applyFont="1" applyBorder="1"/>
    <xf numFmtId="164" fontId="0" fillId="0" borderId="10" xfId="0" applyNumberFormat="1" applyBorder="1"/>
    <xf numFmtId="0" fontId="0" fillId="0" borderId="11" xfId="0" applyBorder="1"/>
    <xf numFmtId="0" fontId="7" fillId="0" borderId="0" xfId="0" applyFont="1"/>
    <xf numFmtId="0" fontId="6" fillId="0" borderId="4" xfId="0" applyFont="1" applyBorder="1" applyAlignment="1">
      <alignment horizontal="left"/>
    </xf>
    <xf numFmtId="0" fontId="8" fillId="0" borderId="0" xfId="0" applyFont="1" applyAlignment="1"/>
    <xf numFmtId="0" fontId="0" fillId="3" borderId="0" xfId="0" applyNumberFormat="1" applyFill="1"/>
    <xf numFmtId="164" fontId="5" fillId="3" borderId="0" xfId="3" applyNumberFormat="1" applyFont="1" applyFill="1"/>
    <xf numFmtId="0" fontId="0" fillId="3" borderId="0" xfId="0" applyFill="1"/>
    <xf numFmtId="0" fontId="0" fillId="2" borderId="0" xfId="0" applyFill="1"/>
    <xf numFmtId="0" fontId="1" fillId="0" borderId="0" xfId="0" applyFont="1" applyBorder="1" applyAlignment="1">
      <alignment horizontal="left"/>
    </xf>
    <xf numFmtId="0" fontId="1" fillId="0" borderId="0" xfId="0" applyNumberFormat="1" applyFont="1" applyBorder="1" applyAlignment="1">
      <alignment horizontal="left"/>
    </xf>
    <xf numFmtId="0" fontId="1" fillId="0" borderId="0" xfId="0" applyNumberFormat="1" applyFont="1" applyBorder="1" applyAlignment="1">
      <alignment horizontal="left" wrapText="1"/>
    </xf>
    <xf numFmtId="0" fontId="1" fillId="0" borderId="0" xfId="0" applyFont="1" applyBorder="1" applyAlignment="1">
      <alignment horizontal="left" wrapText="1"/>
    </xf>
    <xf numFmtId="0" fontId="1" fillId="0" borderId="8" xfId="0" applyFont="1" applyBorder="1" applyAlignment="1">
      <alignment horizontal="left" wrapText="1"/>
    </xf>
    <xf numFmtId="0" fontId="0" fillId="0" borderId="12" xfId="0" applyBorder="1"/>
    <xf numFmtId="0" fontId="10" fillId="0" borderId="12" xfId="0" applyFont="1" applyBorder="1" applyAlignment="1">
      <alignment horizontal="center"/>
    </xf>
    <xf numFmtId="0" fontId="10" fillId="0" borderId="0" xfId="0" applyFont="1" applyAlignment="1">
      <alignment horizontal="center"/>
    </xf>
    <xf numFmtId="0" fontId="10" fillId="0" borderId="12" xfId="0" applyFont="1" applyBorder="1" applyAlignment="1">
      <alignment horizontal="center" wrapText="1"/>
    </xf>
    <xf numFmtId="0" fontId="10" fillId="0" borderId="13" xfId="0" applyFont="1" applyBorder="1" applyAlignment="1">
      <alignment horizontal="center" wrapText="1"/>
    </xf>
    <xf numFmtId="0" fontId="0" fillId="0" borderId="13" xfId="0" applyBorder="1"/>
    <xf numFmtId="165" fontId="10" fillId="0" borderId="0" xfId="0" applyNumberFormat="1" applyFont="1"/>
    <xf numFmtId="0" fontId="10" fillId="0" borderId="0"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165" fontId="9" fillId="0" borderId="7" xfId="1" applyNumberFormat="1" applyFont="1" applyBorder="1"/>
    <xf numFmtId="165" fontId="9" fillId="0" borderId="0" xfId="1" applyNumberFormat="1" applyFont="1" applyBorder="1"/>
    <xf numFmtId="165" fontId="9" fillId="0" borderId="8" xfId="1" applyNumberFormat="1" applyFont="1" applyBorder="1"/>
    <xf numFmtId="165" fontId="9" fillId="0" borderId="9" xfId="1" applyNumberFormat="1" applyFont="1" applyBorder="1"/>
    <xf numFmtId="165" fontId="9" fillId="0" borderId="11" xfId="1" applyNumberFormat="1" applyFont="1" applyBorder="1"/>
    <xf numFmtId="165" fontId="9" fillId="0" borderId="10" xfId="1" applyNumberFormat="1" applyFont="1" applyBorder="1"/>
    <xf numFmtId="0" fontId="10" fillId="4" borderId="12" xfId="0" applyFont="1" applyFill="1" applyBorder="1" applyAlignment="1">
      <alignment horizontal="center" wrapText="1"/>
    </xf>
    <xf numFmtId="164" fontId="10" fillId="0" borderId="12" xfId="4" applyNumberFormat="1" applyFont="1" applyBorder="1" applyAlignment="1">
      <alignment horizontal="center" wrapText="1"/>
    </xf>
    <xf numFmtId="165" fontId="9" fillId="0" borderId="12" xfId="2" applyNumberFormat="1" applyFont="1" applyBorder="1"/>
    <xf numFmtId="164" fontId="9" fillId="4" borderId="12" xfId="4" applyNumberFormat="1" applyFont="1" applyFill="1" applyBorder="1"/>
    <xf numFmtId="164" fontId="9" fillId="0" borderId="12" xfId="4" applyNumberFormat="1" applyFont="1" applyBorder="1"/>
    <xf numFmtId="0" fontId="0" fillId="0" borderId="12" xfId="0" applyBorder="1" applyAlignment="1">
      <alignment wrapText="1"/>
    </xf>
    <xf numFmtId="3" fontId="0" fillId="0" borderId="12" xfId="0" applyNumberFormat="1" applyBorder="1"/>
    <xf numFmtId="164" fontId="9" fillId="0" borderId="0" xfId="4" applyNumberFormat="1" applyFont="1"/>
    <xf numFmtId="165" fontId="9" fillId="0" borderId="0" xfId="1" applyNumberFormat="1" applyFont="1"/>
    <xf numFmtId="164" fontId="9" fillId="0" borderId="0" xfId="4" applyNumberFormat="1" applyFont="1" applyBorder="1"/>
    <xf numFmtId="165" fontId="9" fillId="0" borderId="12" xfId="1" applyNumberFormat="1" applyFont="1" applyBorder="1"/>
    <xf numFmtId="165" fontId="0" fillId="0" borderId="12" xfId="0" applyNumberFormat="1" applyBorder="1"/>
    <xf numFmtId="0" fontId="11" fillId="0" borderId="0" xfId="0" applyFont="1"/>
    <xf numFmtId="0" fontId="12" fillId="0" borderId="7" xfId="0" applyFont="1" applyBorder="1" applyAlignment="1">
      <alignment horizontal="center"/>
    </xf>
    <xf numFmtId="0" fontId="12" fillId="0" borderId="0" xfId="0" applyFont="1" applyBorder="1" applyAlignment="1">
      <alignment horizontal="center"/>
    </xf>
    <xf numFmtId="0" fontId="12" fillId="0" borderId="8" xfId="0" applyFont="1" applyBorder="1" applyAlignment="1">
      <alignment horizontal="center"/>
    </xf>
    <xf numFmtId="0" fontId="11" fillId="0" borderId="7" xfId="0" applyFont="1" applyBorder="1"/>
    <xf numFmtId="0" fontId="11" fillId="0" borderId="0" xfId="0" applyFont="1" applyBorder="1"/>
    <xf numFmtId="0" fontId="11" fillId="0" borderId="8" xfId="0" applyFont="1" applyBorder="1"/>
    <xf numFmtId="0" fontId="11" fillId="0" borderId="9" xfId="0" applyFont="1" applyBorder="1"/>
    <xf numFmtId="0" fontId="11" fillId="0" borderId="10" xfId="0" applyFont="1" applyBorder="1"/>
    <xf numFmtId="0" fontId="11" fillId="0" borderId="11" xfId="0" applyFont="1" applyBorder="1"/>
    <xf numFmtId="0" fontId="0" fillId="0" borderId="7" xfId="0" applyBorder="1"/>
    <xf numFmtId="0" fontId="0" fillId="0" borderId="9" xfId="0" applyBorder="1"/>
    <xf numFmtId="0" fontId="10" fillId="0" borderId="0" xfId="0" applyFont="1" applyAlignment="1">
      <alignment wrapText="1"/>
    </xf>
    <xf numFmtId="0" fontId="10" fillId="0" borderId="0" xfId="0" applyFont="1" applyAlignment="1">
      <alignment horizontal="left" indent="1"/>
    </xf>
    <xf numFmtId="0" fontId="0" fillId="0" borderId="0" xfId="0" applyAlignment="1">
      <alignment horizontal="left"/>
    </xf>
    <xf numFmtId="0" fontId="16" fillId="0" borderId="0" xfId="5" applyAlignment="1" applyProtection="1">
      <alignment horizontal="left" indent="1"/>
    </xf>
    <xf numFmtId="3" fontId="0" fillId="0" borderId="0" xfId="0" applyNumberFormat="1"/>
    <xf numFmtId="0" fontId="10" fillId="0" borderId="0" xfId="0" applyFont="1"/>
    <xf numFmtId="0" fontId="0" fillId="0" borderId="0" xfId="0" applyFill="1"/>
    <xf numFmtId="0" fontId="0" fillId="0" borderId="0" xfId="0" applyFill="1" applyBorder="1"/>
    <xf numFmtId="0" fontId="0" fillId="4" borderId="0" xfId="0" applyFill="1"/>
    <xf numFmtId="165" fontId="0" fillId="0" borderId="0" xfId="1" applyNumberFormat="1" applyFont="1"/>
    <xf numFmtId="0" fontId="0" fillId="0" borderId="14" xfId="0" applyFont="1" applyBorder="1"/>
    <xf numFmtId="0" fontId="0" fillId="0" borderId="15" xfId="0" applyFont="1" applyBorder="1"/>
    <xf numFmtId="0" fontId="0" fillId="0" borderId="16" xfId="0" applyFont="1" applyBorder="1"/>
    <xf numFmtId="0" fontId="10" fillId="0" borderId="0" xfId="0" applyFont="1" applyBorder="1" applyAlignment="1">
      <alignment vertical="center"/>
    </xf>
    <xf numFmtId="0" fontId="13" fillId="0" borderId="0" xfId="0" applyFont="1" applyBorder="1" applyAlignment="1">
      <alignment horizontal="left"/>
    </xf>
    <xf numFmtId="0" fontId="13" fillId="0" borderId="0" xfId="0" applyNumberFormat="1" applyFont="1" applyBorder="1" applyAlignment="1">
      <alignment horizontal="left" wrapText="1"/>
    </xf>
    <xf numFmtId="0" fontId="13" fillId="0" borderId="0" xfId="0" applyFont="1" applyBorder="1" applyAlignment="1">
      <alignment horizontal="left" wrapText="1"/>
    </xf>
    <xf numFmtId="0" fontId="12" fillId="0" borderId="0" xfId="0" applyFont="1" applyBorder="1" applyAlignment="1">
      <alignment horizontal="center" wrapText="1"/>
    </xf>
    <xf numFmtId="0" fontId="12" fillId="0" borderId="7" xfId="0" applyFont="1" applyBorder="1" applyAlignment="1">
      <alignment horizontal="center" wrapText="1"/>
    </xf>
    <xf numFmtId="0" fontId="12" fillId="0" borderId="8" xfId="0" applyFont="1" applyBorder="1" applyAlignment="1">
      <alignment horizontal="center" wrapText="1"/>
    </xf>
    <xf numFmtId="0" fontId="12" fillId="0" borderId="2" xfId="0" applyFont="1" applyBorder="1" applyAlignment="1">
      <alignment horizontal="center" wrapText="1"/>
    </xf>
    <xf numFmtId="165" fontId="9" fillId="0" borderId="2" xfId="1" applyNumberFormat="1" applyFont="1" applyBorder="1"/>
    <xf numFmtId="0" fontId="0" fillId="0" borderId="2" xfId="0" applyBorder="1"/>
    <xf numFmtId="0" fontId="12" fillId="0" borderId="0" xfId="0" applyFont="1"/>
    <xf numFmtId="0" fontId="12" fillId="0" borderId="0" xfId="0" applyFont="1" applyAlignment="1">
      <alignment wrapText="1"/>
    </xf>
    <xf numFmtId="0" fontId="12" fillId="0" borderId="17" xfId="0" applyFont="1" applyBorder="1" applyAlignment="1">
      <alignment wrapText="1"/>
    </xf>
    <xf numFmtId="0" fontId="10" fillId="0" borderId="0" xfId="0" applyFont="1" applyBorder="1" applyAlignment="1">
      <alignment horizontal="center" wrapText="1"/>
    </xf>
    <xf numFmtId="164" fontId="0" fillId="0" borderId="12" xfId="3" applyNumberFormat="1" applyFont="1" applyBorder="1"/>
    <xf numFmtId="0" fontId="0" fillId="0" borderId="0" xfId="0" applyBorder="1" applyAlignment="1">
      <alignment horizontal="center"/>
    </xf>
    <xf numFmtId="43" fontId="0" fillId="0" borderId="12" xfId="1" applyFont="1" applyBorder="1"/>
    <xf numFmtId="0" fontId="10" fillId="0" borderId="12" xfId="0" applyFont="1" applyBorder="1"/>
    <xf numFmtId="43" fontId="10" fillId="0" borderId="12" xfId="1" applyFont="1" applyBorder="1"/>
    <xf numFmtId="165" fontId="9" fillId="0" borderId="0" xfId="1" applyNumberFormat="1" applyFont="1" applyBorder="1" applyAlignment="1">
      <alignment horizontal="right" wrapText="1"/>
    </xf>
    <xf numFmtId="43" fontId="0" fillId="0" borderId="0" xfId="1" applyFont="1" applyBorder="1"/>
    <xf numFmtId="0" fontId="0" fillId="0" borderId="0" xfId="0" applyFont="1" applyBorder="1" applyAlignment="1">
      <alignment horizontal="center" wrapText="1"/>
    </xf>
    <xf numFmtId="0" fontId="10" fillId="0" borderId="12" xfId="0" applyFont="1" applyFill="1" applyBorder="1"/>
    <xf numFmtId="165" fontId="9" fillId="0" borderId="12" xfId="1" applyNumberFormat="1" applyFont="1" applyBorder="1" applyAlignment="1">
      <alignment horizontal="right" wrapText="1"/>
    </xf>
    <xf numFmtId="164" fontId="9" fillId="0" borderId="8" xfId="3" applyNumberFormat="1" applyFont="1" applyBorder="1"/>
    <xf numFmtId="0" fontId="0" fillId="0" borderId="0" xfId="0" quotePrefix="1"/>
    <xf numFmtId="165" fontId="9" fillId="0" borderId="7" xfId="1" applyNumberFormat="1" applyFont="1" applyFill="1" applyBorder="1"/>
    <xf numFmtId="0" fontId="0" fillId="0" borderId="7" xfId="0" applyFill="1" applyBorder="1"/>
    <xf numFmtId="0" fontId="0" fillId="0" borderId="8" xfId="0" applyFill="1" applyBorder="1"/>
    <xf numFmtId="0" fontId="5" fillId="0" borderId="4" xfId="3" applyNumberFormat="1" applyFont="1" applyBorder="1"/>
    <xf numFmtId="0" fontId="5" fillId="0" borderId="5" xfId="3" applyNumberFormat="1" applyFont="1" applyBorder="1"/>
    <xf numFmtId="0" fontId="5" fillId="0" borderId="7" xfId="3" applyNumberFormat="1" applyFont="1" applyBorder="1"/>
    <xf numFmtId="0" fontId="5" fillId="0" borderId="9" xfId="3" applyNumberFormat="1" applyFont="1" applyBorder="1"/>
    <xf numFmtId="0" fontId="1" fillId="0" borderId="10" xfId="0" applyFont="1" applyBorder="1" applyAlignment="1">
      <alignment horizontal="left" wrapText="1"/>
    </xf>
    <xf numFmtId="0" fontId="1" fillId="0" borderId="10" xfId="0" applyFont="1" applyFill="1" applyBorder="1" applyAlignment="1">
      <alignment horizontal="left" wrapText="1"/>
    </xf>
    <xf numFmtId="3" fontId="0" fillId="0" borderId="0" xfId="0" applyNumberFormat="1" applyBorder="1"/>
    <xf numFmtId="0" fontId="1" fillId="0" borderId="0" xfId="0" applyFont="1" applyFill="1" applyBorder="1" applyAlignment="1">
      <alignment horizontal="left" wrapText="1"/>
    </xf>
    <xf numFmtId="0" fontId="1" fillId="0" borderId="0" xfId="0" applyFont="1" applyBorder="1" applyAlignment="1">
      <alignment horizontal="center"/>
    </xf>
    <xf numFmtId="0" fontId="1" fillId="0" borderId="8" xfId="0" applyFont="1" applyBorder="1" applyAlignment="1">
      <alignment horizontal="center"/>
    </xf>
    <xf numFmtId="0" fontId="0" fillId="0" borderId="4" xfId="0" applyBorder="1"/>
    <xf numFmtId="0" fontId="0" fillId="0" borderId="10" xfId="0" applyFill="1" applyBorder="1"/>
    <xf numFmtId="0" fontId="1" fillId="0" borderId="7" xfId="0" applyFont="1" applyBorder="1" applyAlignment="1">
      <alignment horizontal="center"/>
    </xf>
    <xf numFmtId="0" fontId="10" fillId="0" borderId="4" xfId="0" applyFont="1" applyBorder="1" applyAlignment="1">
      <alignment horizontal="center"/>
    </xf>
    <xf numFmtId="0" fontId="10" fillId="0" borderId="5" xfId="0" applyFont="1" applyBorder="1" applyAlignment="1">
      <alignment horizontal="center"/>
    </xf>
    <xf numFmtId="0" fontId="10" fillId="0" borderId="6"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0" fontId="12" fillId="0" borderId="6" xfId="0" applyFont="1" applyBorder="1" applyAlignment="1">
      <alignment horizontal="center"/>
    </xf>
    <xf numFmtId="0" fontId="1" fillId="0" borderId="0" xfId="0" applyFont="1" applyBorder="1" applyAlignment="1">
      <alignment horizontal="center"/>
    </xf>
    <xf numFmtId="0" fontId="10" fillId="0" borderId="0" xfId="0" applyFont="1" applyBorder="1" applyAlignment="1">
      <alignment horizontal="center"/>
    </xf>
    <xf numFmtId="0" fontId="12" fillId="0" borderId="18" xfId="0" applyFont="1" applyBorder="1" applyAlignment="1">
      <alignment horizontal="center" wrapText="1"/>
    </xf>
    <xf numFmtId="0" fontId="12" fillId="0" borderId="19" xfId="0" applyFont="1" applyBorder="1" applyAlignment="1">
      <alignment horizontal="center" wrapText="1"/>
    </xf>
    <xf numFmtId="0" fontId="12" fillId="0" borderId="20" xfId="0" applyFont="1" applyBorder="1" applyAlignment="1">
      <alignment horizontal="center" wrapText="1"/>
    </xf>
    <xf numFmtId="0" fontId="1" fillId="0" borderId="4" xfId="0" applyFont="1" applyBorder="1" applyAlignment="1">
      <alignment horizontal="center" wrapText="1"/>
    </xf>
    <xf numFmtId="0" fontId="10" fillId="0" borderId="5" xfId="0" applyFont="1" applyBorder="1" applyAlignment="1">
      <alignment horizontal="center" wrapText="1"/>
    </xf>
    <xf numFmtId="0" fontId="10" fillId="0" borderId="6" xfId="0" applyFont="1" applyBorder="1" applyAlignment="1">
      <alignment horizontal="center" wrapText="1"/>
    </xf>
    <xf numFmtId="0" fontId="0" fillId="0" borderId="0" xfId="0" applyAlignment="1">
      <alignment horizontal="center"/>
    </xf>
  </cellXfs>
  <cellStyles count="6">
    <cellStyle name="Comma" xfId="1" builtinId="3"/>
    <cellStyle name="Comma 2" xfId="2"/>
    <cellStyle name="Currency" xfId="3" builtinId="4"/>
    <cellStyle name="Currency 2" xfId="4"/>
    <cellStyle name="Hyperlink" xfId="5"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4" Type="http://schemas.openxmlformats.org/officeDocument/2006/relationships/image" Target="../media/image8.png"/></Relationships>
</file>

<file path=xl/drawings/_rels/drawing3.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png"/><Relationship Id="rId1" Type="http://schemas.openxmlformats.org/officeDocument/2006/relationships/image" Target="../media/image12.png"/><Relationship Id="rId4" Type="http://schemas.openxmlformats.org/officeDocument/2006/relationships/image" Target="../media/image15.pn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0</xdr:row>
      <xdr:rowOff>123825</xdr:rowOff>
    </xdr:from>
    <xdr:to>
      <xdr:col>12</xdr:col>
      <xdr:colOff>495300</xdr:colOff>
      <xdr:row>17</xdr:row>
      <xdr:rowOff>171450</xdr:rowOff>
    </xdr:to>
    <xdr:pic>
      <xdr:nvPicPr>
        <xdr:cNvPr id="4097"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33375" y="123825"/>
          <a:ext cx="7477125" cy="3286125"/>
        </a:xfrm>
        <a:prstGeom prst="rect">
          <a:avLst/>
        </a:prstGeom>
        <a:noFill/>
        <a:ln w="1">
          <a:noFill/>
          <a:miter lim="800000"/>
          <a:headEnd/>
          <a:tailEnd/>
        </a:ln>
      </xdr:spPr>
    </xdr:pic>
    <xdr:clientData/>
  </xdr:twoCellAnchor>
  <xdr:twoCellAnchor editAs="oneCell">
    <xdr:from>
      <xdr:col>0</xdr:col>
      <xdr:colOff>314325</xdr:colOff>
      <xdr:row>18</xdr:row>
      <xdr:rowOff>161925</xdr:rowOff>
    </xdr:from>
    <xdr:to>
      <xdr:col>12</xdr:col>
      <xdr:colOff>476250</xdr:colOff>
      <xdr:row>36</xdr:row>
      <xdr:rowOff>19050</xdr:rowOff>
    </xdr:to>
    <xdr:pic>
      <xdr:nvPicPr>
        <xdr:cNvPr id="4098"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314325" y="3590925"/>
          <a:ext cx="7477125" cy="3286125"/>
        </a:xfrm>
        <a:prstGeom prst="rect">
          <a:avLst/>
        </a:prstGeom>
        <a:noFill/>
        <a:ln w="1">
          <a:noFill/>
          <a:miter lim="800000"/>
          <a:headEnd/>
          <a:tailEnd/>
        </a:ln>
      </xdr:spPr>
    </xdr:pic>
    <xdr:clientData/>
  </xdr:twoCellAnchor>
  <xdr:twoCellAnchor editAs="oneCell">
    <xdr:from>
      <xdr:col>0</xdr:col>
      <xdr:colOff>428625</xdr:colOff>
      <xdr:row>36</xdr:row>
      <xdr:rowOff>123825</xdr:rowOff>
    </xdr:from>
    <xdr:to>
      <xdr:col>12</xdr:col>
      <xdr:colOff>590550</xdr:colOff>
      <xdr:row>53</xdr:row>
      <xdr:rowOff>171450</xdr:rowOff>
    </xdr:to>
    <xdr:pic>
      <xdr:nvPicPr>
        <xdr:cNvPr id="4099" name="Picture 5"/>
        <xdr:cNvPicPr>
          <a:picLocks noChangeAspect="1" noChangeArrowheads="1"/>
        </xdr:cNvPicPr>
      </xdr:nvPicPr>
      <xdr:blipFill>
        <a:blip xmlns:r="http://schemas.openxmlformats.org/officeDocument/2006/relationships" r:embed="rId3" cstate="print"/>
        <a:srcRect/>
        <a:stretch>
          <a:fillRect/>
        </a:stretch>
      </xdr:blipFill>
      <xdr:spPr bwMode="auto">
        <a:xfrm>
          <a:off x="428625" y="6981825"/>
          <a:ext cx="7477125" cy="3286125"/>
        </a:xfrm>
        <a:prstGeom prst="rect">
          <a:avLst/>
        </a:prstGeom>
        <a:noFill/>
        <a:ln w="1">
          <a:noFill/>
          <a:miter lim="800000"/>
          <a:headEnd/>
          <a:tailEnd/>
        </a:ln>
      </xdr:spPr>
    </xdr:pic>
    <xdr:clientData/>
  </xdr:twoCellAnchor>
  <xdr:twoCellAnchor editAs="oneCell">
    <xdr:from>
      <xdr:col>0</xdr:col>
      <xdr:colOff>438150</xdr:colOff>
      <xdr:row>55</xdr:row>
      <xdr:rowOff>0</xdr:rowOff>
    </xdr:from>
    <xdr:to>
      <xdr:col>12</xdr:col>
      <xdr:colOff>600075</xdr:colOff>
      <xdr:row>72</xdr:row>
      <xdr:rowOff>47625</xdr:rowOff>
    </xdr:to>
    <xdr:pic>
      <xdr:nvPicPr>
        <xdr:cNvPr id="4100" name="Picture 6"/>
        <xdr:cNvPicPr>
          <a:picLocks noChangeAspect="1" noChangeArrowheads="1"/>
        </xdr:cNvPicPr>
      </xdr:nvPicPr>
      <xdr:blipFill>
        <a:blip xmlns:r="http://schemas.openxmlformats.org/officeDocument/2006/relationships" r:embed="rId4" cstate="print"/>
        <a:srcRect/>
        <a:stretch>
          <a:fillRect/>
        </a:stretch>
      </xdr:blipFill>
      <xdr:spPr bwMode="auto">
        <a:xfrm>
          <a:off x="438150" y="10477500"/>
          <a:ext cx="7477125" cy="3286125"/>
        </a:xfrm>
        <a:prstGeom prst="rect">
          <a:avLst/>
        </a:prstGeom>
        <a:noFill/>
        <a:ln w="1">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0</xdr:colOff>
      <xdr:row>54</xdr:row>
      <xdr:rowOff>9525</xdr:rowOff>
    </xdr:from>
    <xdr:to>
      <xdr:col>25</xdr:col>
      <xdr:colOff>638175</xdr:colOff>
      <xdr:row>75</xdr:row>
      <xdr:rowOff>47625</xdr:rowOff>
    </xdr:to>
    <xdr:pic>
      <xdr:nvPicPr>
        <xdr:cNvPr id="5125"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6858000" y="11077575"/>
          <a:ext cx="8877300" cy="4048125"/>
        </a:xfrm>
        <a:prstGeom prst="rect">
          <a:avLst/>
        </a:prstGeom>
        <a:noFill/>
        <a:ln w="1">
          <a:noFill/>
          <a:miter lim="800000"/>
          <a:headEnd/>
          <a:tailEnd/>
        </a:ln>
        <a:effectLst/>
      </xdr:spPr>
    </xdr:pic>
    <xdr:clientData/>
  </xdr:twoCellAnchor>
  <xdr:twoCellAnchor editAs="oneCell">
    <xdr:from>
      <xdr:col>17</xdr:col>
      <xdr:colOff>0</xdr:colOff>
      <xdr:row>76</xdr:row>
      <xdr:rowOff>0</xdr:rowOff>
    </xdr:from>
    <xdr:to>
      <xdr:col>25</xdr:col>
      <xdr:colOff>638175</xdr:colOff>
      <xdr:row>97</xdr:row>
      <xdr:rowOff>47625</xdr:rowOff>
    </xdr:to>
    <xdr:pic>
      <xdr:nvPicPr>
        <xdr:cNvPr id="5126" name="Picture 6"/>
        <xdr:cNvPicPr>
          <a:picLocks noChangeAspect="1" noChangeArrowheads="1"/>
        </xdr:cNvPicPr>
      </xdr:nvPicPr>
      <xdr:blipFill>
        <a:blip xmlns:r="http://schemas.openxmlformats.org/officeDocument/2006/relationships" r:embed="rId2" cstate="print"/>
        <a:srcRect/>
        <a:stretch>
          <a:fillRect/>
        </a:stretch>
      </xdr:blipFill>
      <xdr:spPr bwMode="auto">
        <a:xfrm>
          <a:off x="6858000" y="15268575"/>
          <a:ext cx="8877300" cy="4048125"/>
        </a:xfrm>
        <a:prstGeom prst="rect">
          <a:avLst/>
        </a:prstGeom>
        <a:noFill/>
        <a:ln w="1">
          <a:noFill/>
          <a:miter lim="800000"/>
          <a:headEnd/>
          <a:tailEnd/>
        </a:ln>
        <a:effectLst/>
      </xdr:spPr>
    </xdr:pic>
    <xdr:clientData/>
  </xdr:twoCellAnchor>
  <xdr:twoCellAnchor editAs="oneCell">
    <xdr:from>
      <xdr:col>17</xdr:col>
      <xdr:colOff>0</xdr:colOff>
      <xdr:row>98</xdr:row>
      <xdr:rowOff>0</xdr:rowOff>
    </xdr:from>
    <xdr:to>
      <xdr:col>25</xdr:col>
      <xdr:colOff>638175</xdr:colOff>
      <xdr:row>119</xdr:row>
      <xdr:rowOff>47625</xdr:rowOff>
    </xdr:to>
    <xdr:pic>
      <xdr:nvPicPr>
        <xdr:cNvPr id="5127" name="Picture 7"/>
        <xdr:cNvPicPr>
          <a:picLocks noChangeAspect="1" noChangeArrowheads="1"/>
        </xdr:cNvPicPr>
      </xdr:nvPicPr>
      <xdr:blipFill>
        <a:blip xmlns:r="http://schemas.openxmlformats.org/officeDocument/2006/relationships" r:embed="rId3" cstate="print"/>
        <a:srcRect/>
        <a:stretch>
          <a:fillRect/>
        </a:stretch>
      </xdr:blipFill>
      <xdr:spPr bwMode="auto">
        <a:xfrm>
          <a:off x="6858000" y="19459575"/>
          <a:ext cx="8877300" cy="4048125"/>
        </a:xfrm>
        <a:prstGeom prst="rect">
          <a:avLst/>
        </a:prstGeom>
        <a:noFill/>
        <a:ln w="1">
          <a:noFill/>
          <a:miter lim="800000"/>
          <a:headEnd/>
          <a:tailEnd/>
        </a:ln>
        <a:effectLst/>
      </xdr:spPr>
    </xdr:pic>
    <xdr:clientData/>
  </xdr:twoCellAnchor>
  <xdr:twoCellAnchor editAs="oneCell">
    <xdr:from>
      <xdr:col>17</xdr:col>
      <xdr:colOff>0</xdr:colOff>
      <xdr:row>121</xdr:row>
      <xdr:rowOff>0</xdr:rowOff>
    </xdr:from>
    <xdr:to>
      <xdr:col>25</xdr:col>
      <xdr:colOff>638175</xdr:colOff>
      <xdr:row>142</xdr:row>
      <xdr:rowOff>47625</xdr:rowOff>
    </xdr:to>
    <xdr:pic>
      <xdr:nvPicPr>
        <xdr:cNvPr id="5128" name="Picture 8"/>
        <xdr:cNvPicPr>
          <a:picLocks noChangeAspect="1" noChangeArrowheads="1"/>
        </xdr:cNvPicPr>
      </xdr:nvPicPr>
      <xdr:blipFill>
        <a:blip xmlns:r="http://schemas.openxmlformats.org/officeDocument/2006/relationships" r:embed="rId4" cstate="print"/>
        <a:srcRect/>
        <a:stretch>
          <a:fillRect/>
        </a:stretch>
      </xdr:blipFill>
      <xdr:spPr bwMode="auto">
        <a:xfrm>
          <a:off x="6858000" y="23841075"/>
          <a:ext cx="8877300" cy="4048125"/>
        </a:xfrm>
        <a:prstGeom prst="rect">
          <a:avLst/>
        </a:prstGeom>
        <a:noFill/>
        <a:ln w="1">
          <a:noFill/>
          <a:miter lim="800000"/>
          <a:headEnd/>
          <a:tailEnd/>
        </a:ln>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361950</xdr:colOff>
      <xdr:row>1</xdr:row>
      <xdr:rowOff>38100</xdr:rowOff>
    </xdr:from>
    <xdr:to>
      <xdr:col>12</xdr:col>
      <xdr:colOff>66675</xdr:colOff>
      <xdr:row>17</xdr:row>
      <xdr:rowOff>180975</xdr:rowOff>
    </xdr:to>
    <xdr:pic>
      <xdr:nvPicPr>
        <xdr:cNvPr id="20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361950" y="228600"/>
          <a:ext cx="7019925" cy="3190875"/>
        </a:xfrm>
        <a:prstGeom prst="rect">
          <a:avLst/>
        </a:prstGeom>
        <a:noFill/>
        <a:ln w="1">
          <a:noFill/>
          <a:miter lim="800000"/>
          <a:headEnd/>
          <a:tailEnd/>
        </a:ln>
      </xdr:spPr>
    </xdr:pic>
    <xdr:clientData/>
  </xdr:twoCellAnchor>
  <xdr:twoCellAnchor editAs="oneCell">
    <xdr:from>
      <xdr:col>1</xdr:col>
      <xdr:colOff>47625</xdr:colOff>
      <xdr:row>41</xdr:row>
      <xdr:rowOff>57150</xdr:rowOff>
    </xdr:from>
    <xdr:to>
      <xdr:col>10</xdr:col>
      <xdr:colOff>533400</xdr:colOff>
      <xdr:row>55</xdr:row>
      <xdr:rowOff>104775</xdr:rowOff>
    </xdr:to>
    <xdr:pic>
      <xdr:nvPicPr>
        <xdr:cNvPr id="2050"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657225" y="7867650"/>
          <a:ext cx="5972175" cy="2714625"/>
        </a:xfrm>
        <a:prstGeom prst="rect">
          <a:avLst/>
        </a:prstGeom>
        <a:noFill/>
        <a:ln w="1">
          <a:noFill/>
          <a:miter lim="800000"/>
          <a:headEnd/>
          <a:tailEnd/>
        </a:ln>
      </xdr:spPr>
    </xdr:pic>
    <xdr:clientData/>
  </xdr:twoCellAnchor>
  <xdr:twoCellAnchor editAs="oneCell">
    <xdr:from>
      <xdr:col>0</xdr:col>
      <xdr:colOff>171450</xdr:colOff>
      <xdr:row>21</xdr:row>
      <xdr:rowOff>19050</xdr:rowOff>
    </xdr:from>
    <xdr:to>
      <xdr:col>13</xdr:col>
      <xdr:colOff>219075</xdr:colOff>
      <xdr:row>40</xdr:row>
      <xdr:rowOff>19050</xdr:rowOff>
    </xdr:to>
    <xdr:pic>
      <xdr:nvPicPr>
        <xdr:cNvPr id="2051"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171450" y="4019550"/>
          <a:ext cx="7972425" cy="3619500"/>
        </a:xfrm>
        <a:prstGeom prst="rect">
          <a:avLst/>
        </a:prstGeom>
        <a:noFill/>
        <a:ln w="1">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18</xdr:col>
      <xdr:colOff>371475</xdr:colOff>
      <xdr:row>22</xdr:row>
      <xdr:rowOff>47625</xdr:rowOff>
    </xdr:to>
    <xdr:pic>
      <xdr:nvPicPr>
        <xdr:cNvPr id="307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7324725" y="190500"/>
          <a:ext cx="8905875" cy="4048125"/>
        </a:xfrm>
        <a:prstGeom prst="rect">
          <a:avLst/>
        </a:prstGeom>
        <a:noFill/>
        <a:ln w="1">
          <a:noFill/>
          <a:miter lim="800000"/>
          <a:headEnd/>
          <a:tailEnd/>
        </a:ln>
      </xdr:spPr>
    </xdr:pic>
    <xdr:clientData/>
  </xdr:twoCellAnchor>
  <xdr:twoCellAnchor editAs="oneCell">
    <xdr:from>
      <xdr:col>0</xdr:col>
      <xdr:colOff>0</xdr:colOff>
      <xdr:row>27</xdr:row>
      <xdr:rowOff>114300</xdr:rowOff>
    </xdr:from>
    <xdr:to>
      <xdr:col>6</xdr:col>
      <xdr:colOff>361950</xdr:colOff>
      <xdr:row>48</xdr:row>
      <xdr:rowOff>161925</xdr:rowOff>
    </xdr:to>
    <xdr:pic>
      <xdr:nvPicPr>
        <xdr:cNvPr id="3074"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0" y="5257800"/>
          <a:ext cx="8905875" cy="4048125"/>
        </a:xfrm>
        <a:prstGeom prst="rect">
          <a:avLst/>
        </a:prstGeom>
        <a:noFill/>
        <a:ln w="1">
          <a:noFill/>
          <a:miter lim="800000"/>
          <a:headEnd/>
          <a:tailEnd/>
        </a:ln>
      </xdr:spPr>
    </xdr:pic>
    <xdr:clientData/>
  </xdr:twoCellAnchor>
  <xdr:twoCellAnchor editAs="oneCell">
    <xdr:from>
      <xdr:col>0</xdr:col>
      <xdr:colOff>0</xdr:colOff>
      <xdr:row>56</xdr:row>
      <xdr:rowOff>95250</xdr:rowOff>
    </xdr:from>
    <xdr:to>
      <xdr:col>6</xdr:col>
      <xdr:colOff>361950</xdr:colOff>
      <xdr:row>77</xdr:row>
      <xdr:rowOff>142875</xdr:rowOff>
    </xdr:to>
    <xdr:pic>
      <xdr:nvPicPr>
        <xdr:cNvPr id="3075" name="Picture 4"/>
        <xdr:cNvPicPr>
          <a:picLocks noChangeAspect="1" noChangeArrowheads="1"/>
        </xdr:cNvPicPr>
      </xdr:nvPicPr>
      <xdr:blipFill>
        <a:blip xmlns:r="http://schemas.openxmlformats.org/officeDocument/2006/relationships" r:embed="rId3" cstate="print"/>
        <a:srcRect/>
        <a:stretch>
          <a:fillRect/>
        </a:stretch>
      </xdr:blipFill>
      <xdr:spPr bwMode="auto">
        <a:xfrm>
          <a:off x="0" y="10763250"/>
          <a:ext cx="8905875" cy="4048125"/>
        </a:xfrm>
        <a:prstGeom prst="rect">
          <a:avLst/>
        </a:prstGeom>
        <a:noFill/>
        <a:ln w="1">
          <a:noFill/>
          <a:miter lim="800000"/>
          <a:headEnd/>
          <a:tailEnd/>
        </a:ln>
      </xdr:spPr>
    </xdr:pic>
    <xdr:clientData/>
  </xdr:twoCellAnchor>
  <xdr:twoCellAnchor editAs="oneCell">
    <xdr:from>
      <xdr:col>15</xdr:col>
      <xdr:colOff>0</xdr:colOff>
      <xdr:row>23</xdr:row>
      <xdr:rowOff>0</xdr:rowOff>
    </xdr:from>
    <xdr:to>
      <xdr:col>29</xdr:col>
      <xdr:colOff>371475</xdr:colOff>
      <xdr:row>44</xdr:row>
      <xdr:rowOff>47625</xdr:rowOff>
    </xdr:to>
    <xdr:pic>
      <xdr:nvPicPr>
        <xdr:cNvPr id="3076" name="Picture 5"/>
        <xdr:cNvPicPr>
          <a:picLocks noChangeAspect="1" noChangeArrowheads="1"/>
        </xdr:cNvPicPr>
      </xdr:nvPicPr>
      <xdr:blipFill>
        <a:blip xmlns:r="http://schemas.openxmlformats.org/officeDocument/2006/relationships" r:embed="rId4" cstate="print"/>
        <a:srcRect/>
        <a:stretch>
          <a:fillRect/>
        </a:stretch>
      </xdr:blipFill>
      <xdr:spPr bwMode="auto">
        <a:xfrm>
          <a:off x="14030325" y="4381500"/>
          <a:ext cx="8905875" cy="4048125"/>
        </a:xfrm>
        <a:prstGeom prst="rect">
          <a:avLst/>
        </a:prstGeom>
        <a:noFill/>
        <a:ln w="1">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sheetPr codeName="Sheet3"/>
  <dimension ref="A1:E31"/>
  <sheetViews>
    <sheetView workbookViewId="0"/>
  </sheetViews>
  <sheetFormatPr defaultRowHeight="15"/>
  <cols>
    <col min="1" max="5" width="36.7109375" customWidth="1"/>
  </cols>
  <sheetData>
    <row r="1" spans="1:5">
      <c r="A1" s="1" t="s">
        <v>300</v>
      </c>
    </row>
    <row r="3" spans="1:5">
      <c r="A3" t="s">
        <v>301</v>
      </c>
      <c r="B3" t="s">
        <v>302</v>
      </c>
      <c r="C3">
        <v>0</v>
      </c>
    </row>
    <row r="4" spans="1:5">
      <c r="A4" t="s">
        <v>303</v>
      </c>
    </row>
    <row r="5" spans="1:5">
      <c r="A5" t="s">
        <v>304</v>
      </c>
    </row>
    <row r="7" spans="1:5">
      <c r="A7" s="1" t="s">
        <v>305</v>
      </c>
      <c r="B7" t="s">
        <v>306</v>
      </c>
    </row>
    <row r="8" spans="1:5">
      <c r="B8">
        <v>5</v>
      </c>
    </row>
    <row r="10" spans="1:5">
      <c r="A10" t="s">
        <v>307</v>
      </c>
    </row>
    <row r="11" spans="1:5">
      <c r="A11" t="e">
        <f ca="1">CB_DATA_!#REF!</f>
        <v>#REF!</v>
      </c>
      <c r="B11" t="e">
        <f ca="1">'Consultant profile'!#REF!</f>
        <v>#REF!</v>
      </c>
      <c r="C11" t="e">
        <f ca="1">'Airline Points Earned'!#REF!</f>
        <v>#REF!</v>
      </c>
      <c r="D11" t="e">
        <f ca="1">'Credit Card points'!#REF!</f>
        <v>#REF!</v>
      </c>
      <c r="E11" t="e">
        <f ca="1">'Credit Card+Hotel points (2)'!#REF!</f>
        <v>#REF!</v>
      </c>
    </row>
    <row r="13" spans="1:5">
      <c r="A13" t="s">
        <v>308</v>
      </c>
    </row>
    <row r="14" spans="1:5">
      <c r="A14" t="s">
        <v>312</v>
      </c>
      <c r="B14" t="s">
        <v>317</v>
      </c>
      <c r="C14" t="s">
        <v>314</v>
      </c>
      <c r="D14" t="s">
        <v>319</v>
      </c>
      <c r="E14" t="s">
        <v>23</v>
      </c>
    </row>
    <row r="16" spans="1:5">
      <c r="A16" t="s">
        <v>309</v>
      </c>
    </row>
    <row r="19" spans="1:5">
      <c r="A19" t="s">
        <v>310</v>
      </c>
    </row>
    <row r="20" spans="1:5">
      <c r="A20">
        <v>28</v>
      </c>
      <c r="B20">
        <v>31</v>
      </c>
      <c r="C20">
        <v>31</v>
      </c>
      <c r="D20">
        <v>31</v>
      </c>
      <c r="E20">
        <v>31</v>
      </c>
    </row>
    <row r="25" spans="1:5">
      <c r="A25" s="1" t="s">
        <v>311</v>
      </c>
    </row>
    <row r="26" spans="1:5">
      <c r="A26" s="127" t="s">
        <v>313</v>
      </c>
      <c r="B26" s="127" t="s">
        <v>313</v>
      </c>
      <c r="C26" s="127" t="s">
        <v>320</v>
      </c>
      <c r="D26" s="127" t="s">
        <v>320</v>
      </c>
      <c r="E26" s="127" t="s">
        <v>320</v>
      </c>
    </row>
    <row r="27" spans="1:5">
      <c r="A27" t="s">
        <v>315</v>
      </c>
      <c r="B27" t="s">
        <v>318</v>
      </c>
      <c r="C27" t="s">
        <v>0</v>
      </c>
      <c r="D27" t="s">
        <v>2</v>
      </c>
      <c r="E27" t="s">
        <v>1</v>
      </c>
    </row>
    <row r="28" spans="1:5">
      <c r="A28" s="127" t="s">
        <v>316</v>
      </c>
      <c r="B28" s="127" t="s">
        <v>316</v>
      </c>
      <c r="C28" s="127" t="s">
        <v>316</v>
      </c>
      <c r="D28" s="127" t="s">
        <v>316</v>
      </c>
      <c r="E28" s="127" t="s">
        <v>316</v>
      </c>
    </row>
    <row r="29" spans="1:5">
      <c r="B29" s="127" t="s">
        <v>320</v>
      </c>
      <c r="C29" s="127" t="s">
        <v>313</v>
      </c>
      <c r="D29" s="127" t="s">
        <v>313</v>
      </c>
      <c r="E29" s="127" t="s">
        <v>313</v>
      </c>
    </row>
    <row r="30" spans="1:5">
      <c r="B30" t="s">
        <v>3</v>
      </c>
      <c r="C30" t="s">
        <v>24</v>
      </c>
      <c r="D30" t="s">
        <v>335</v>
      </c>
      <c r="E30" t="s">
        <v>335</v>
      </c>
    </row>
    <row r="31" spans="1:5">
      <c r="B31" s="127" t="s">
        <v>316</v>
      </c>
      <c r="C31" s="127" t="s">
        <v>316</v>
      </c>
      <c r="D31" s="127" t="s">
        <v>316</v>
      </c>
      <c r="E31" s="127" t="s">
        <v>316</v>
      </c>
    </row>
  </sheetData>
  <phoneticPr fontId="4"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dimension ref="A1:F8"/>
  <sheetViews>
    <sheetView workbookViewId="0">
      <selection activeCell="A2" sqref="A2:A8"/>
    </sheetView>
  </sheetViews>
  <sheetFormatPr defaultRowHeight="15"/>
  <cols>
    <col min="1" max="1" width="53.140625" bestFit="1" customWidth="1"/>
    <col min="2" max="6" width="15.28515625" style="2" customWidth="1"/>
  </cols>
  <sheetData>
    <row r="1" spans="1:6" ht="45">
      <c r="A1" s="94" t="s">
        <v>272</v>
      </c>
      <c r="B1" s="89" t="s">
        <v>264</v>
      </c>
      <c r="C1" s="89" t="s">
        <v>265</v>
      </c>
      <c r="D1" s="89" t="s">
        <v>266</v>
      </c>
      <c r="E1" s="89" t="s">
        <v>267</v>
      </c>
      <c r="F1" s="89" t="s">
        <v>268</v>
      </c>
    </row>
    <row r="2" spans="1:6">
      <c r="A2" t="s">
        <v>35</v>
      </c>
      <c r="B2" s="2">
        <v>2</v>
      </c>
      <c r="C2" s="2">
        <v>4</v>
      </c>
      <c r="D2" s="2">
        <v>5</v>
      </c>
      <c r="E2" s="2">
        <v>1</v>
      </c>
      <c r="F2" s="2">
        <v>1</v>
      </c>
    </row>
    <row r="3" spans="1:6">
      <c r="A3" t="s">
        <v>39</v>
      </c>
      <c r="B3" s="2">
        <v>5</v>
      </c>
      <c r="C3" s="2">
        <v>5</v>
      </c>
      <c r="D3" s="2">
        <v>5</v>
      </c>
      <c r="E3" s="2">
        <v>2</v>
      </c>
      <c r="F3" s="2">
        <v>1</v>
      </c>
    </row>
    <row r="4" spans="1:6">
      <c r="A4" t="s">
        <v>40</v>
      </c>
      <c r="B4" s="2">
        <v>6</v>
      </c>
      <c r="C4" s="2">
        <v>6</v>
      </c>
      <c r="D4" s="2">
        <v>6</v>
      </c>
      <c r="E4" s="2">
        <v>3</v>
      </c>
      <c r="F4" s="2">
        <v>3</v>
      </c>
    </row>
    <row r="5" spans="1:6">
      <c r="A5" t="s">
        <v>270</v>
      </c>
      <c r="B5" s="2">
        <v>9</v>
      </c>
      <c r="C5" s="2">
        <v>9</v>
      </c>
      <c r="D5" s="2">
        <v>9</v>
      </c>
      <c r="E5" s="2">
        <v>3</v>
      </c>
      <c r="F5" s="2">
        <v>3</v>
      </c>
    </row>
    <row r="6" spans="1:6">
      <c r="A6" t="s">
        <v>271</v>
      </c>
      <c r="B6" s="2">
        <v>1</v>
      </c>
      <c r="C6" s="2">
        <v>1</v>
      </c>
      <c r="D6" s="2">
        <v>1</v>
      </c>
      <c r="E6" s="2">
        <v>1</v>
      </c>
      <c r="F6" s="2">
        <v>1</v>
      </c>
    </row>
    <row r="7" spans="1:6">
      <c r="A7" t="s">
        <v>41</v>
      </c>
      <c r="B7" s="2">
        <v>1</v>
      </c>
      <c r="C7" s="2">
        <v>1</v>
      </c>
      <c r="D7" s="2">
        <v>1</v>
      </c>
      <c r="E7" s="2">
        <v>2</v>
      </c>
      <c r="F7" s="2">
        <v>1</v>
      </c>
    </row>
    <row r="8" spans="1:6">
      <c r="A8" t="s">
        <v>269</v>
      </c>
      <c r="B8" s="2">
        <v>1</v>
      </c>
      <c r="C8" s="2">
        <v>1</v>
      </c>
      <c r="D8" s="2">
        <v>1</v>
      </c>
      <c r="E8" s="2">
        <v>2</v>
      </c>
      <c r="F8" s="2">
        <v>1</v>
      </c>
    </row>
  </sheetData>
  <phoneticPr fontId="4"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I989"/>
  <sheetViews>
    <sheetView workbookViewId="0">
      <selection activeCell="A2" sqref="A2"/>
    </sheetView>
  </sheetViews>
  <sheetFormatPr defaultRowHeight="15"/>
  <cols>
    <col min="1" max="1" width="19.28515625" bestFit="1" customWidth="1"/>
    <col min="2" max="2" width="11.42578125" bestFit="1" customWidth="1"/>
    <col min="5" max="5" width="9.140625" style="118"/>
    <col min="7" max="7" width="18.28515625" bestFit="1" customWidth="1"/>
    <col min="8" max="8" width="12.42578125" bestFit="1" customWidth="1"/>
    <col min="9" max="9" width="19.28515625" bestFit="1" customWidth="1"/>
  </cols>
  <sheetData>
    <row r="1" spans="1:9">
      <c r="A1" s="52" t="s">
        <v>295</v>
      </c>
      <c r="B1" s="119" t="s">
        <v>255</v>
      </c>
      <c r="C1" s="119" t="s">
        <v>190</v>
      </c>
      <c r="D1" s="119" t="s">
        <v>191</v>
      </c>
      <c r="E1" s="120" t="s">
        <v>254</v>
      </c>
      <c r="F1" s="119" t="s">
        <v>255</v>
      </c>
      <c r="G1" s="119" t="s">
        <v>190</v>
      </c>
      <c r="H1" s="119" t="s">
        <v>191</v>
      </c>
      <c r="I1" s="124" t="s">
        <v>254</v>
      </c>
    </row>
    <row r="2" spans="1:9">
      <c r="A2" s="125">
        <v>25000</v>
      </c>
      <c r="B2" s="118">
        <v>1.25</v>
      </c>
      <c r="C2" s="118">
        <v>1.25</v>
      </c>
      <c r="D2" s="118">
        <v>1.25</v>
      </c>
      <c r="E2" s="118">
        <v>1.25</v>
      </c>
      <c r="F2" s="49" t="s">
        <v>158</v>
      </c>
      <c r="G2" s="49" t="s">
        <v>162</v>
      </c>
      <c r="H2" s="49" t="s">
        <v>158</v>
      </c>
      <c r="I2" s="49" t="s">
        <v>294</v>
      </c>
    </row>
    <row r="3" spans="1:9">
      <c r="A3" s="125">
        <v>50000</v>
      </c>
      <c r="B3" s="118">
        <v>2</v>
      </c>
      <c r="C3" s="118">
        <v>2</v>
      </c>
      <c r="D3" s="118">
        <v>2</v>
      </c>
      <c r="E3" s="118">
        <v>2</v>
      </c>
      <c r="F3" s="49" t="s">
        <v>162</v>
      </c>
      <c r="G3" s="49" t="s">
        <v>165</v>
      </c>
      <c r="H3" s="49" t="s">
        <v>162</v>
      </c>
      <c r="I3" s="49" t="s">
        <v>296</v>
      </c>
    </row>
    <row r="4" spans="1:9">
      <c r="A4" s="125">
        <v>75000</v>
      </c>
      <c r="B4" s="118">
        <v>2</v>
      </c>
      <c r="C4" s="118">
        <v>2</v>
      </c>
      <c r="D4" s="118">
        <v>2</v>
      </c>
      <c r="E4" s="118">
        <v>2</v>
      </c>
      <c r="F4" s="49" t="s">
        <v>165</v>
      </c>
      <c r="G4" s="49" t="s">
        <v>165</v>
      </c>
      <c r="H4" s="49" t="s">
        <v>165</v>
      </c>
      <c r="I4" s="49" t="s">
        <v>297</v>
      </c>
    </row>
    <row r="5" spans="1:9">
      <c r="A5" s="125">
        <v>100000</v>
      </c>
      <c r="B5" s="118">
        <v>2</v>
      </c>
      <c r="C5" s="118">
        <v>2</v>
      </c>
      <c r="D5" s="118">
        <v>2</v>
      </c>
      <c r="E5" s="118">
        <v>2</v>
      </c>
      <c r="F5" s="49" t="s">
        <v>165</v>
      </c>
      <c r="G5" s="49" t="s">
        <v>298</v>
      </c>
      <c r="H5" s="49" t="s">
        <v>165</v>
      </c>
      <c r="I5" s="49" t="s">
        <v>293</v>
      </c>
    </row>
    <row r="6" spans="1:9">
      <c r="A6" s="125">
        <v>125000</v>
      </c>
      <c r="B6" s="49">
        <v>2</v>
      </c>
      <c r="C6" s="49">
        <v>2</v>
      </c>
      <c r="D6" s="49">
        <v>2.25</v>
      </c>
      <c r="E6" s="118">
        <v>2</v>
      </c>
      <c r="F6" s="49" t="s">
        <v>165</v>
      </c>
      <c r="G6" s="49" t="s">
        <v>298</v>
      </c>
      <c r="H6" s="49" t="s">
        <v>299</v>
      </c>
      <c r="I6" s="49" t="s">
        <v>293</v>
      </c>
    </row>
    <row r="7" spans="1:9" s="17" customFormat="1">
      <c r="A7" s="121"/>
      <c r="E7" s="122"/>
    </row>
    <row r="8" spans="1:9" s="17" customFormat="1">
      <c r="A8" s="121"/>
      <c r="E8" s="122"/>
    </row>
    <row r="9" spans="1:9" s="17" customFormat="1">
      <c r="A9" s="121"/>
      <c r="E9" s="122"/>
    </row>
    <row r="10" spans="1:9" s="17" customFormat="1">
      <c r="A10" s="121"/>
      <c r="E10" s="122"/>
    </row>
    <row r="11" spans="1:9" s="17" customFormat="1">
      <c r="A11" s="121"/>
      <c r="E11" s="122"/>
    </row>
    <row r="12" spans="1:9" s="17" customFormat="1">
      <c r="A12" s="121"/>
      <c r="E12" s="122"/>
    </row>
    <row r="13" spans="1:9" s="17" customFormat="1">
      <c r="A13" s="121"/>
      <c r="E13" s="122"/>
    </row>
    <row r="14" spans="1:9" s="17" customFormat="1">
      <c r="A14" s="121"/>
      <c r="E14" s="122"/>
    </row>
    <row r="15" spans="1:9" s="17" customFormat="1">
      <c r="A15" s="121"/>
      <c r="E15" s="122"/>
    </row>
    <row r="16" spans="1:9" s="17" customFormat="1">
      <c r="A16" s="121"/>
      <c r="E16" s="122"/>
    </row>
    <row r="17" spans="1:7" s="17" customFormat="1">
      <c r="A17" s="121"/>
      <c r="E17" s="122"/>
    </row>
    <row r="18" spans="1:7" s="17" customFormat="1">
      <c r="A18" s="121"/>
      <c r="E18" s="122"/>
    </row>
    <row r="19" spans="1:7" s="17" customFormat="1">
      <c r="A19" s="121"/>
      <c r="E19" s="122"/>
    </row>
    <row r="20" spans="1:7" s="17" customFormat="1">
      <c r="A20" s="121"/>
      <c r="E20" s="122"/>
    </row>
    <row r="21" spans="1:7" s="17" customFormat="1">
      <c r="A21" s="121"/>
      <c r="E21" s="122"/>
    </row>
    <row r="22" spans="1:7" s="17" customFormat="1">
      <c r="A22" s="121"/>
      <c r="E22" s="122"/>
    </row>
    <row r="23" spans="1:7" s="17" customFormat="1">
      <c r="A23" s="123"/>
      <c r="E23" s="122"/>
    </row>
    <row r="24" spans="1:7" s="17" customFormat="1">
      <c r="A24" s="123"/>
      <c r="E24" s="122"/>
    </row>
    <row r="25" spans="1:7" s="17" customFormat="1">
      <c r="A25" s="123"/>
      <c r="E25" s="122"/>
    </row>
    <row r="26" spans="1:7" s="17" customFormat="1">
      <c r="A26" s="123"/>
      <c r="E26" s="122"/>
    </row>
    <row r="27" spans="1:7" s="17" customFormat="1">
      <c r="A27" s="123"/>
      <c r="E27" s="122"/>
    </row>
    <row r="28" spans="1:7" s="17" customFormat="1">
      <c r="A28" s="123"/>
      <c r="E28" s="122"/>
      <c r="G28" s="16"/>
    </row>
    <row r="29" spans="1:7" s="17" customFormat="1">
      <c r="A29" s="123"/>
      <c r="E29" s="122"/>
      <c r="G29" s="16"/>
    </row>
    <row r="30" spans="1:7" s="17" customFormat="1">
      <c r="A30" s="123"/>
      <c r="E30" s="122"/>
      <c r="G30" s="16"/>
    </row>
    <row r="31" spans="1:7" s="17" customFormat="1">
      <c r="A31" s="123"/>
      <c r="E31" s="122"/>
      <c r="G31" s="16"/>
    </row>
    <row r="32" spans="1:7" s="17" customFormat="1">
      <c r="A32" s="123"/>
      <c r="E32" s="122"/>
      <c r="G32" s="16"/>
    </row>
    <row r="33" spans="1:7" s="17" customFormat="1">
      <c r="A33" s="123"/>
      <c r="E33" s="122"/>
      <c r="G33" s="16"/>
    </row>
    <row r="34" spans="1:7" s="17" customFormat="1">
      <c r="A34" s="115"/>
      <c r="E34" s="122"/>
      <c r="G34" s="16"/>
    </row>
    <row r="35" spans="1:7" s="17" customFormat="1">
      <c r="A35" s="115"/>
      <c r="E35" s="122"/>
      <c r="G35" s="16"/>
    </row>
    <row r="36" spans="1:7" s="17" customFormat="1">
      <c r="A36" s="115"/>
      <c r="E36" s="122"/>
      <c r="G36" s="16"/>
    </row>
    <row r="37" spans="1:7" s="17" customFormat="1">
      <c r="A37" s="115"/>
      <c r="E37" s="122"/>
      <c r="G37" s="16"/>
    </row>
    <row r="38" spans="1:7" s="17" customFormat="1">
      <c r="A38" s="115"/>
      <c r="E38" s="122"/>
      <c r="G38" s="16"/>
    </row>
    <row r="39" spans="1:7" s="17" customFormat="1">
      <c r="A39" s="115"/>
      <c r="E39" s="122"/>
      <c r="G39" s="16"/>
    </row>
    <row r="40" spans="1:7" s="17" customFormat="1">
      <c r="A40" s="115"/>
      <c r="E40" s="122"/>
      <c r="G40" s="16"/>
    </row>
    <row r="41" spans="1:7" s="17" customFormat="1">
      <c r="A41" s="115"/>
      <c r="E41" s="122"/>
      <c r="G41" s="16"/>
    </row>
    <row r="42" spans="1:7" s="17" customFormat="1">
      <c r="A42" s="115"/>
      <c r="E42" s="122"/>
      <c r="G42" s="16"/>
    </row>
    <row r="43" spans="1:7" s="17" customFormat="1">
      <c r="A43" s="115"/>
      <c r="E43" s="122"/>
      <c r="G43" s="16"/>
    </row>
    <row r="44" spans="1:7" s="17" customFormat="1">
      <c r="A44" s="115"/>
      <c r="E44" s="122"/>
      <c r="G44" s="16"/>
    </row>
    <row r="45" spans="1:7" s="17" customFormat="1">
      <c r="A45" s="115"/>
      <c r="E45" s="122"/>
      <c r="G45" s="16"/>
    </row>
    <row r="46" spans="1:7" s="17" customFormat="1">
      <c r="A46" s="115"/>
      <c r="E46" s="122"/>
      <c r="G46" s="16"/>
    </row>
    <row r="47" spans="1:7" s="17" customFormat="1">
      <c r="A47" s="115"/>
      <c r="E47" s="122"/>
      <c r="G47" s="16"/>
    </row>
    <row r="48" spans="1:7" s="17" customFormat="1">
      <c r="A48" s="115"/>
      <c r="E48" s="122"/>
      <c r="G48" s="16"/>
    </row>
    <row r="49" spans="1:7" s="17" customFormat="1">
      <c r="A49" s="115"/>
      <c r="E49" s="122"/>
      <c r="G49" s="16"/>
    </row>
    <row r="50" spans="1:7" s="17" customFormat="1">
      <c r="A50" s="115"/>
      <c r="E50" s="122"/>
      <c r="G50" s="16"/>
    </row>
    <row r="51" spans="1:7" s="17" customFormat="1">
      <c r="A51" s="115"/>
      <c r="E51" s="122"/>
      <c r="G51" s="16"/>
    </row>
    <row r="52" spans="1:7" s="17" customFormat="1">
      <c r="A52" s="115"/>
      <c r="E52" s="122"/>
      <c r="G52" s="16"/>
    </row>
    <row r="53" spans="1:7" s="17" customFormat="1">
      <c r="A53" s="115"/>
      <c r="E53" s="122"/>
      <c r="G53" s="16"/>
    </row>
    <row r="54" spans="1:7" s="17" customFormat="1">
      <c r="A54" s="115"/>
      <c r="E54" s="122"/>
      <c r="G54" s="16"/>
    </row>
    <row r="55" spans="1:7" s="17" customFormat="1">
      <c r="A55" s="115"/>
      <c r="E55" s="122"/>
      <c r="G55" s="16"/>
    </row>
    <row r="56" spans="1:7" s="17" customFormat="1">
      <c r="A56" s="115"/>
      <c r="E56" s="122"/>
      <c r="G56" s="16"/>
    </row>
    <row r="57" spans="1:7" s="17" customFormat="1">
      <c r="A57" s="115"/>
      <c r="E57" s="122"/>
      <c r="G57" s="16"/>
    </row>
    <row r="58" spans="1:7" s="17" customFormat="1">
      <c r="A58" s="115"/>
      <c r="E58" s="122"/>
      <c r="G58" s="16"/>
    </row>
    <row r="59" spans="1:7" s="17" customFormat="1">
      <c r="A59" s="115"/>
      <c r="E59" s="122"/>
      <c r="G59" s="16"/>
    </row>
    <row r="60" spans="1:7" s="17" customFormat="1">
      <c r="A60" s="115"/>
      <c r="E60" s="122"/>
      <c r="G60" s="16"/>
    </row>
    <row r="61" spans="1:7" s="17" customFormat="1">
      <c r="A61" s="115"/>
      <c r="E61" s="122"/>
      <c r="G61" s="16"/>
    </row>
    <row r="62" spans="1:7" s="17" customFormat="1">
      <c r="A62" s="115"/>
      <c r="E62" s="122"/>
      <c r="G62" s="16"/>
    </row>
    <row r="63" spans="1:7" s="17" customFormat="1">
      <c r="A63" s="115"/>
      <c r="E63" s="122"/>
      <c r="G63" s="16"/>
    </row>
    <row r="64" spans="1:7" s="17" customFormat="1">
      <c r="A64" s="115"/>
      <c r="E64" s="122"/>
      <c r="G64" s="16"/>
    </row>
    <row r="65" spans="1:7" s="17" customFormat="1">
      <c r="A65" s="115"/>
      <c r="E65" s="122"/>
      <c r="G65" s="16"/>
    </row>
    <row r="66" spans="1:7" s="17" customFormat="1">
      <c r="A66" s="115"/>
      <c r="E66" s="122"/>
      <c r="G66" s="16"/>
    </row>
    <row r="67" spans="1:7" s="17" customFormat="1">
      <c r="A67" s="115"/>
      <c r="E67" s="122"/>
      <c r="G67" s="16"/>
    </row>
    <row r="68" spans="1:7" s="17" customFormat="1">
      <c r="A68" s="115"/>
      <c r="E68" s="122"/>
      <c r="G68" s="16"/>
    </row>
    <row r="69" spans="1:7" s="17" customFormat="1">
      <c r="A69" s="115"/>
      <c r="E69" s="122"/>
      <c r="G69" s="16"/>
    </row>
    <row r="70" spans="1:7" s="17" customFormat="1">
      <c r="A70" s="115"/>
      <c r="E70" s="122"/>
      <c r="G70" s="16"/>
    </row>
    <row r="71" spans="1:7" s="17" customFormat="1">
      <c r="A71" s="115"/>
      <c r="E71" s="122"/>
      <c r="G71" s="16"/>
    </row>
    <row r="72" spans="1:7" s="17" customFormat="1">
      <c r="A72" s="115"/>
      <c r="E72" s="122"/>
      <c r="G72" s="16"/>
    </row>
    <row r="73" spans="1:7" s="17" customFormat="1">
      <c r="A73" s="115"/>
      <c r="E73" s="122"/>
      <c r="G73" s="16"/>
    </row>
    <row r="74" spans="1:7" s="17" customFormat="1">
      <c r="A74" s="115"/>
      <c r="E74" s="122"/>
      <c r="G74" s="16"/>
    </row>
    <row r="75" spans="1:7" s="17" customFormat="1">
      <c r="A75" s="115"/>
      <c r="E75" s="122"/>
      <c r="G75" s="16"/>
    </row>
    <row r="76" spans="1:7" s="17" customFormat="1">
      <c r="A76" s="115"/>
      <c r="E76" s="122"/>
      <c r="G76" s="16"/>
    </row>
    <row r="77" spans="1:7" s="17" customFormat="1">
      <c r="A77" s="115"/>
      <c r="E77" s="122"/>
      <c r="G77" s="16"/>
    </row>
    <row r="78" spans="1:7" s="17" customFormat="1">
      <c r="A78" s="115"/>
      <c r="E78" s="122"/>
      <c r="G78" s="16"/>
    </row>
    <row r="79" spans="1:7" s="17" customFormat="1">
      <c r="A79" s="115"/>
      <c r="E79" s="122"/>
      <c r="G79" s="16"/>
    </row>
    <row r="80" spans="1:7" s="17" customFormat="1">
      <c r="A80" s="115"/>
      <c r="E80" s="122"/>
      <c r="G80" s="16"/>
    </row>
    <row r="81" spans="1:7" s="17" customFormat="1">
      <c r="A81" s="115"/>
      <c r="E81" s="122"/>
      <c r="G81" s="16"/>
    </row>
    <row r="82" spans="1:7" s="17" customFormat="1">
      <c r="A82" s="115"/>
      <c r="E82" s="122"/>
      <c r="G82" s="16"/>
    </row>
    <row r="83" spans="1:7" s="17" customFormat="1">
      <c r="A83" s="115"/>
      <c r="E83" s="122"/>
      <c r="G83" s="16"/>
    </row>
    <row r="84" spans="1:7" s="17" customFormat="1">
      <c r="A84" s="115"/>
      <c r="E84" s="122"/>
      <c r="G84" s="16"/>
    </row>
    <row r="85" spans="1:7" s="17" customFormat="1">
      <c r="A85" s="115"/>
      <c r="E85" s="122"/>
      <c r="G85" s="16"/>
    </row>
    <row r="86" spans="1:7" s="17" customFormat="1">
      <c r="A86" s="115"/>
      <c r="E86" s="122"/>
      <c r="G86" s="16"/>
    </row>
    <row r="87" spans="1:7" s="17" customFormat="1">
      <c r="A87" s="115"/>
      <c r="E87" s="122"/>
      <c r="G87" s="16"/>
    </row>
    <row r="88" spans="1:7" s="17" customFormat="1">
      <c r="A88" s="115"/>
      <c r="E88" s="122"/>
      <c r="G88" s="16"/>
    </row>
    <row r="89" spans="1:7" s="17" customFormat="1">
      <c r="A89" s="115"/>
      <c r="E89" s="122"/>
      <c r="G89" s="16"/>
    </row>
    <row r="90" spans="1:7" s="17" customFormat="1">
      <c r="A90" s="115"/>
      <c r="E90" s="122"/>
      <c r="G90" s="16"/>
    </row>
    <row r="91" spans="1:7" s="17" customFormat="1">
      <c r="A91" s="115"/>
      <c r="E91" s="122"/>
      <c r="G91" s="16"/>
    </row>
    <row r="92" spans="1:7" s="17" customFormat="1">
      <c r="A92" s="115"/>
      <c r="E92" s="122"/>
      <c r="G92" s="16"/>
    </row>
    <row r="93" spans="1:7" s="17" customFormat="1">
      <c r="A93" s="115"/>
      <c r="E93" s="122"/>
      <c r="G93" s="16"/>
    </row>
    <row r="94" spans="1:7" s="17" customFormat="1">
      <c r="A94" s="115"/>
      <c r="E94" s="122"/>
      <c r="G94" s="16"/>
    </row>
    <row r="95" spans="1:7" s="17" customFormat="1">
      <c r="A95" s="115"/>
      <c r="E95" s="122"/>
      <c r="G95" s="16"/>
    </row>
    <row r="96" spans="1:7" s="17" customFormat="1">
      <c r="A96" s="115"/>
      <c r="E96" s="122"/>
      <c r="G96" s="16"/>
    </row>
    <row r="97" spans="1:7" s="17" customFormat="1">
      <c r="A97" s="115"/>
      <c r="E97" s="122"/>
      <c r="G97" s="16"/>
    </row>
    <row r="98" spans="1:7" s="17" customFormat="1">
      <c r="A98" s="115"/>
      <c r="E98" s="122"/>
      <c r="G98" s="16"/>
    </row>
    <row r="99" spans="1:7" s="17" customFormat="1">
      <c r="A99" s="115"/>
      <c r="E99" s="122"/>
      <c r="G99" s="16"/>
    </row>
    <row r="100" spans="1:7" s="17" customFormat="1">
      <c r="A100" s="115"/>
      <c r="E100" s="122"/>
      <c r="G100" s="16"/>
    </row>
    <row r="101" spans="1:7" s="17" customFormat="1">
      <c r="A101" s="115"/>
      <c r="E101" s="122"/>
      <c r="G101" s="16"/>
    </row>
    <row r="102" spans="1:7" s="17" customFormat="1">
      <c r="A102" s="115"/>
      <c r="E102" s="122"/>
      <c r="G102" s="16"/>
    </row>
    <row r="103" spans="1:7" s="17" customFormat="1">
      <c r="A103" s="115"/>
      <c r="E103" s="122"/>
      <c r="G103" s="16"/>
    </row>
    <row r="104" spans="1:7" s="17" customFormat="1">
      <c r="A104" s="115"/>
      <c r="E104" s="122"/>
      <c r="G104" s="16"/>
    </row>
    <row r="105" spans="1:7" s="17" customFormat="1">
      <c r="A105" s="115"/>
      <c r="E105" s="122"/>
      <c r="G105" s="16"/>
    </row>
    <row r="106" spans="1:7" s="17" customFormat="1">
      <c r="A106" s="115"/>
      <c r="E106" s="122"/>
      <c r="G106" s="16"/>
    </row>
    <row r="107" spans="1:7" s="17" customFormat="1">
      <c r="A107" s="115"/>
      <c r="E107" s="122"/>
      <c r="G107" s="16"/>
    </row>
    <row r="108" spans="1:7" s="17" customFormat="1">
      <c r="A108" s="115"/>
      <c r="E108" s="122"/>
      <c r="G108" s="16"/>
    </row>
    <row r="109" spans="1:7" s="17" customFormat="1">
      <c r="A109" s="115"/>
      <c r="E109" s="122"/>
      <c r="G109" s="16"/>
    </row>
    <row r="110" spans="1:7" s="17" customFormat="1">
      <c r="A110" s="115"/>
      <c r="E110" s="122"/>
      <c r="G110" s="16"/>
    </row>
    <row r="111" spans="1:7" s="17" customFormat="1">
      <c r="A111" s="115"/>
      <c r="E111" s="122"/>
      <c r="G111" s="16"/>
    </row>
    <row r="112" spans="1:7" s="17" customFormat="1">
      <c r="A112" s="115"/>
      <c r="E112" s="122"/>
      <c r="G112" s="16"/>
    </row>
    <row r="113" spans="1:7" s="17" customFormat="1">
      <c r="A113" s="115"/>
      <c r="E113" s="122"/>
      <c r="G113" s="16"/>
    </row>
    <row r="114" spans="1:7" s="17" customFormat="1">
      <c r="A114" s="115"/>
      <c r="E114" s="122"/>
      <c r="G114" s="16"/>
    </row>
    <row r="115" spans="1:7" s="17" customFormat="1">
      <c r="A115" s="115"/>
      <c r="E115" s="122"/>
      <c r="G115" s="16"/>
    </row>
    <row r="116" spans="1:7" s="17" customFormat="1">
      <c r="A116" s="115"/>
      <c r="E116" s="122"/>
      <c r="G116" s="16"/>
    </row>
    <row r="117" spans="1:7" s="17" customFormat="1">
      <c r="A117" s="115"/>
      <c r="E117" s="122"/>
      <c r="G117" s="16"/>
    </row>
    <row r="118" spans="1:7" s="17" customFormat="1">
      <c r="A118" s="115"/>
      <c r="E118" s="122"/>
      <c r="G118" s="16"/>
    </row>
    <row r="119" spans="1:7" s="17" customFormat="1">
      <c r="A119" s="115"/>
      <c r="E119" s="122"/>
      <c r="G119" s="16"/>
    </row>
    <row r="120" spans="1:7" s="17" customFormat="1">
      <c r="A120" s="115"/>
      <c r="E120" s="122"/>
      <c r="G120" s="16"/>
    </row>
    <row r="121" spans="1:7" s="17" customFormat="1">
      <c r="A121" s="115"/>
      <c r="E121" s="122"/>
      <c r="G121" s="16"/>
    </row>
    <row r="122" spans="1:7" s="17" customFormat="1">
      <c r="A122" s="115"/>
      <c r="E122" s="122"/>
      <c r="G122" s="16"/>
    </row>
    <row r="123" spans="1:7" s="17" customFormat="1">
      <c r="A123" s="115"/>
      <c r="E123" s="122"/>
      <c r="G123" s="16"/>
    </row>
    <row r="124" spans="1:7" s="17" customFormat="1">
      <c r="A124" s="115"/>
      <c r="E124" s="122"/>
      <c r="G124" s="16"/>
    </row>
    <row r="125" spans="1:7" s="17" customFormat="1">
      <c r="A125" s="115"/>
      <c r="E125" s="122"/>
      <c r="G125" s="16"/>
    </row>
    <row r="126" spans="1:7" s="17" customFormat="1">
      <c r="A126" s="115"/>
      <c r="E126" s="122"/>
      <c r="G126" s="16"/>
    </row>
    <row r="127" spans="1:7" s="17" customFormat="1">
      <c r="A127" s="115"/>
      <c r="E127" s="122"/>
      <c r="G127" s="16"/>
    </row>
    <row r="128" spans="1:7" s="17" customFormat="1">
      <c r="A128" s="115"/>
      <c r="E128" s="122"/>
      <c r="G128" s="16"/>
    </row>
    <row r="129" spans="1:7" s="17" customFormat="1">
      <c r="A129" s="115"/>
      <c r="E129" s="122"/>
      <c r="G129" s="16"/>
    </row>
    <row r="130" spans="1:7" s="17" customFormat="1">
      <c r="A130" s="115"/>
      <c r="E130" s="122"/>
      <c r="G130" s="16"/>
    </row>
    <row r="131" spans="1:7" s="17" customFormat="1">
      <c r="A131" s="115"/>
      <c r="E131" s="122"/>
      <c r="G131" s="16"/>
    </row>
    <row r="132" spans="1:7" s="17" customFormat="1">
      <c r="A132" s="115"/>
      <c r="E132" s="122"/>
      <c r="G132" s="16"/>
    </row>
    <row r="133" spans="1:7" s="17" customFormat="1">
      <c r="A133" s="115"/>
      <c r="E133" s="122"/>
      <c r="G133" s="16"/>
    </row>
    <row r="134" spans="1:7" s="17" customFormat="1">
      <c r="A134" s="115"/>
      <c r="E134" s="122"/>
      <c r="G134" s="16"/>
    </row>
    <row r="135" spans="1:7" s="17" customFormat="1">
      <c r="A135" s="115"/>
      <c r="E135" s="122"/>
      <c r="G135" s="16"/>
    </row>
    <row r="136" spans="1:7" s="17" customFormat="1">
      <c r="A136" s="115"/>
      <c r="E136" s="122"/>
      <c r="G136" s="16"/>
    </row>
    <row r="137" spans="1:7" s="17" customFormat="1">
      <c r="A137" s="115"/>
      <c r="E137" s="122"/>
      <c r="G137" s="16"/>
    </row>
    <row r="138" spans="1:7" s="17" customFormat="1">
      <c r="A138" s="115"/>
      <c r="E138" s="122"/>
      <c r="G138" s="16"/>
    </row>
    <row r="139" spans="1:7" s="17" customFormat="1">
      <c r="A139" s="115"/>
      <c r="E139" s="122"/>
      <c r="G139" s="16"/>
    </row>
    <row r="140" spans="1:7" s="17" customFormat="1">
      <c r="A140" s="115"/>
      <c r="E140" s="122"/>
      <c r="G140" s="16"/>
    </row>
    <row r="141" spans="1:7" s="17" customFormat="1">
      <c r="A141" s="115"/>
      <c r="E141" s="122"/>
      <c r="G141" s="16"/>
    </row>
    <row r="142" spans="1:7" s="17" customFormat="1">
      <c r="A142" s="115"/>
      <c r="E142" s="122"/>
      <c r="G142" s="16"/>
    </row>
    <row r="143" spans="1:7" s="17" customFormat="1">
      <c r="A143" s="115"/>
      <c r="E143" s="122"/>
      <c r="G143" s="16"/>
    </row>
    <row r="144" spans="1:7" s="17" customFormat="1">
      <c r="A144" s="115"/>
      <c r="E144" s="122"/>
      <c r="G144" s="16"/>
    </row>
    <row r="145" spans="1:7" s="17" customFormat="1">
      <c r="A145" s="115"/>
      <c r="E145" s="122"/>
      <c r="G145" s="16"/>
    </row>
    <row r="146" spans="1:7" s="17" customFormat="1">
      <c r="A146" s="115"/>
      <c r="E146" s="122"/>
      <c r="G146" s="16"/>
    </row>
    <row r="147" spans="1:7" s="17" customFormat="1">
      <c r="A147" s="115"/>
      <c r="E147" s="122"/>
      <c r="G147" s="16"/>
    </row>
    <row r="148" spans="1:7" s="17" customFormat="1">
      <c r="A148" s="115"/>
      <c r="E148" s="122"/>
      <c r="G148" s="16"/>
    </row>
    <row r="149" spans="1:7" s="17" customFormat="1">
      <c r="A149" s="115"/>
      <c r="E149" s="122"/>
      <c r="G149" s="16"/>
    </row>
    <row r="150" spans="1:7" s="17" customFormat="1">
      <c r="A150" s="115"/>
      <c r="E150" s="122"/>
      <c r="G150" s="16"/>
    </row>
    <row r="151" spans="1:7" s="17" customFormat="1">
      <c r="A151" s="115"/>
      <c r="E151" s="122"/>
      <c r="G151" s="16"/>
    </row>
    <row r="152" spans="1:7" s="17" customFormat="1">
      <c r="A152" s="115"/>
      <c r="E152" s="122"/>
      <c r="G152" s="16"/>
    </row>
    <row r="153" spans="1:7" s="17" customFormat="1">
      <c r="A153" s="115"/>
      <c r="E153" s="122"/>
      <c r="G153" s="16"/>
    </row>
    <row r="154" spans="1:7" s="17" customFormat="1">
      <c r="A154" s="115"/>
      <c r="E154" s="122"/>
      <c r="G154" s="16"/>
    </row>
    <row r="155" spans="1:7" s="17" customFormat="1">
      <c r="A155" s="115"/>
      <c r="E155" s="122"/>
      <c r="G155" s="16"/>
    </row>
    <row r="156" spans="1:7" s="17" customFormat="1">
      <c r="A156" s="115"/>
      <c r="E156" s="122"/>
      <c r="G156" s="16"/>
    </row>
    <row r="157" spans="1:7" s="17" customFormat="1">
      <c r="A157" s="115"/>
      <c r="E157" s="122"/>
      <c r="G157" s="16"/>
    </row>
    <row r="158" spans="1:7" s="17" customFormat="1">
      <c r="A158" s="115"/>
      <c r="E158" s="122"/>
      <c r="G158" s="16"/>
    </row>
    <row r="159" spans="1:7" s="17" customFormat="1">
      <c r="A159" s="115"/>
      <c r="E159" s="122"/>
      <c r="G159" s="16"/>
    </row>
    <row r="160" spans="1:7" s="17" customFormat="1">
      <c r="A160" s="115"/>
      <c r="E160" s="122"/>
      <c r="G160" s="16"/>
    </row>
    <row r="161" spans="1:7" s="17" customFormat="1">
      <c r="A161" s="115"/>
      <c r="E161" s="122"/>
      <c r="G161" s="16"/>
    </row>
    <row r="162" spans="1:7" s="17" customFormat="1">
      <c r="A162" s="115"/>
      <c r="E162" s="122"/>
      <c r="G162" s="16"/>
    </row>
    <row r="163" spans="1:7" s="17" customFormat="1">
      <c r="A163" s="115"/>
      <c r="E163" s="122"/>
      <c r="G163" s="16"/>
    </row>
    <row r="164" spans="1:7" s="17" customFormat="1">
      <c r="A164" s="115"/>
      <c r="E164" s="122"/>
      <c r="G164" s="16"/>
    </row>
    <row r="165" spans="1:7" s="17" customFormat="1">
      <c r="A165" s="115"/>
      <c r="E165" s="122"/>
      <c r="G165" s="16"/>
    </row>
    <row r="166" spans="1:7" s="17" customFormat="1">
      <c r="A166" s="115"/>
      <c r="E166" s="122"/>
      <c r="G166" s="16"/>
    </row>
    <row r="167" spans="1:7" s="17" customFormat="1">
      <c r="A167" s="115"/>
      <c r="E167" s="122"/>
      <c r="G167" s="16"/>
    </row>
    <row r="168" spans="1:7" s="17" customFormat="1">
      <c r="A168" s="115"/>
      <c r="E168" s="122"/>
      <c r="G168" s="16"/>
    </row>
    <row r="169" spans="1:7" s="17" customFormat="1">
      <c r="A169" s="115"/>
      <c r="E169" s="122"/>
      <c r="G169" s="16"/>
    </row>
    <row r="170" spans="1:7" s="17" customFormat="1">
      <c r="A170" s="115"/>
      <c r="E170" s="122"/>
      <c r="G170" s="16"/>
    </row>
    <row r="171" spans="1:7" s="17" customFormat="1">
      <c r="A171" s="115"/>
      <c r="E171" s="122"/>
      <c r="G171" s="16"/>
    </row>
    <row r="172" spans="1:7" s="17" customFormat="1">
      <c r="A172" s="115"/>
      <c r="E172" s="122"/>
      <c r="G172" s="16"/>
    </row>
    <row r="173" spans="1:7" s="17" customFormat="1">
      <c r="A173" s="115"/>
      <c r="E173" s="122"/>
      <c r="G173" s="16"/>
    </row>
    <row r="174" spans="1:7" s="17" customFormat="1">
      <c r="A174" s="115"/>
      <c r="E174" s="122"/>
      <c r="G174" s="16"/>
    </row>
    <row r="175" spans="1:7" s="17" customFormat="1">
      <c r="A175" s="115"/>
      <c r="E175" s="122"/>
      <c r="G175" s="16"/>
    </row>
    <row r="176" spans="1:7" s="17" customFormat="1">
      <c r="A176" s="115"/>
      <c r="E176" s="122"/>
      <c r="G176" s="16"/>
    </row>
    <row r="177" spans="1:7" s="17" customFormat="1">
      <c r="A177" s="115"/>
      <c r="E177" s="122"/>
      <c r="G177" s="16"/>
    </row>
    <row r="178" spans="1:7" s="17" customFormat="1">
      <c r="A178" s="115"/>
      <c r="E178" s="122"/>
      <c r="G178" s="16"/>
    </row>
    <row r="179" spans="1:7" s="17" customFormat="1">
      <c r="A179" s="115"/>
      <c r="E179" s="122"/>
      <c r="G179" s="16"/>
    </row>
    <row r="180" spans="1:7" s="17" customFormat="1">
      <c r="A180" s="115"/>
      <c r="E180" s="122"/>
      <c r="G180" s="16"/>
    </row>
    <row r="181" spans="1:7" s="17" customFormat="1">
      <c r="A181" s="115"/>
      <c r="E181" s="122"/>
      <c r="G181" s="16"/>
    </row>
    <row r="182" spans="1:7" s="17" customFormat="1">
      <c r="A182" s="115"/>
      <c r="E182" s="122"/>
      <c r="G182" s="16"/>
    </row>
    <row r="183" spans="1:7" s="17" customFormat="1">
      <c r="A183" s="115"/>
      <c r="E183" s="122"/>
      <c r="G183" s="16"/>
    </row>
    <row r="184" spans="1:7" s="17" customFormat="1">
      <c r="A184" s="115"/>
      <c r="E184" s="122"/>
      <c r="G184" s="16"/>
    </row>
    <row r="185" spans="1:7" s="17" customFormat="1">
      <c r="A185" s="115"/>
      <c r="E185" s="122"/>
      <c r="G185" s="16"/>
    </row>
    <row r="186" spans="1:7" s="17" customFormat="1">
      <c r="A186" s="115"/>
      <c r="E186" s="122"/>
      <c r="G186" s="16"/>
    </row>
    <row r="187" spans="1:7" s="17" customFormat="1">
      <c r="A187" s="115"/>
      <c r="E187" s="122"/>
      <c r="G187" s="16"/>
    </row>
    <row r="188" spans="1:7" s="17" customFormat="1">
      <c r="A188" s="115"/>
      <c r="E188" s="122"/>
      <c r="G188" s="16"/>
    </row>
    <row r="189" spans="1:7" s="17" customFormat="1">
      <c r="A189" s="115"/>
      <c r="E189" s="122"/>
      <c r="G189" s="16"/>
    </row>
    <row r="190" spans="1:7" s="17" customFormat="1">
      <c r="A190" s="115"/>
      <c r="E190" s="122"/>
      <c r="G190" s="16"/>
    </row>
    <row r="191" spans="1:7" s="17" customFormat="1">
      <c r="A191" s="115"/>
      <c r="E191" s="122"/>
      <c r="G191" s="16"/>
    </row>
    <row r="192" spans="1:7" s="17" customFormat="1">
      <c r="A192" s="115"/>
      <c r="E192" s="122"/>
      <c r="G192" s="16"/>
    </row>
    <row r="193" spans="1:7" s="17" customFormat="1">
      <c r="A193" s="115"/>
      <c r="E193" s="122"/>
      <c r="G193" s="16"/>
    </row>
    <row r="194" spans="1:7" s="17" customFormat="1">
      <c r="A194" s="115"/>
      <c r="E194" s="122"/>
      <c r="G194" s="16"/>
    </row>
    <row r="195" spans="1:7" s="17" customFormat="1">
      <c r="A195" s="115"/>
      <c r="E195" s="122"/>
      <c r="G195" s="16"/>
    </row>
    <row r="196" spans="1:7" s="17" customFormat="1">
      <c r="A196" s="115"/>
      <c r="E196" s="122"/>
      <c r="G196" s="16"/>
    </row>
    <row r="197" spans="1:7" s="17" customFormat="1">
      <c r="A197" s="115"/>
      <c r="E197" s="122"/>
      <c r="G197" s="16"/>
    </row>
    <row r="198" spans="1:7" s="17" customFormat="1">
      <c r="A198" s="115"/>
      <c r="E198" s="122"/>
      <c r="G198" s="16"/>
    </row>
    <row r="199" spans="1:7" s="17" customFormat="1">
      <c r="A199" s="115"/>
      <c r="E199" s="122"/>
      <c r="G199" s="16"/>
    </row>
    <row r="200" spans="1:7" s="17" customFormat="1">
      <c r="A200" s="115"/>
      <c r="E200" s="122"/>
      <c r="G200" s="16"/>
    </row>
    <row r="201" spans="1:7" s="17" customFormat="1">
      <c r="A201" s="115"/>
      <c r="E201" s="122"/>
      <c r="G201" s="16"/>
    </row>
    <row r="202" spans="1:7" s="17" customFormat="1">
      <c r="A202" s="115"/>
      <c r="E202" s="122"/>
      <c r="G202" s="16"/>
    </row>
    <row r="203" spans="1:7" s="17" customFormat="1">
      <c r="A203" s="115"/>
      <c r="E203" s="122"/>
      <c r="G203" s="16"/>
    </row>
    <row r="204" spans="1:7" s="17" customFormat="1">
      <c r="A204" s="115"/>
      <c r="E204" s="122"/>
      <c r="G204" s="16"/>
    </row>
    <row r="205" spans="1:7" s="17" customFormat="1">
      <c r="A205" s="115"/>
      <c r="E205" s="122"/>
      <c r="G205" s="16"/>
    </row>
    <row r="206" spans="1:7" s="17" customFormat="1">
      <c r="A206" s="115"/>
      <c r="E206" s="122"/>
      <c r="G206" s="16"/>
    </row>
    <row r="207" spans="1:7" s="17" customFormat="1">
      <c r="A207" s="115"/>
      <c r="E207" s="122"/>
      <c r="G207" s="16"/>
    </row>
    <row r="208" spans="1:7" s="17" customFormat="1">
      <c r="A208" s="115"/>
      <c r="E208" s="122"/>
      <c r="G208" s="16"/>
    </row>
    <row r="209" spans="1:7" s="17" customFormat="1">
      <c r="A209" s="115"/>
      <c r="E209" s="122"/>
      <c r="G209" s="16"/>
    </row>
    <row r="210" spans="1:7" s="17" customFormat="1">
      <c r="A210" s="115"/>
      <c r="E210" s="122"/>
      <c r="G210" s="16"/>
    </row>
    <row r="211" spans="1:7" s="17" customFormat="1">
      <c r="A211" s="115"/>
      <c r="E211" s="122"/>
      <c r="G211" s="16"/>
    </row>
    <row r="212" spans="1:7" s="17" customFormat="1">
      <c r="A212" s="115"/>
      <c r="E212" s="122"/>
      <c r="G212" s="16"/>
    </row>
    <row r="213" spans="1:7" s="17" customFormat="1">
      <c r="A213" s="115"/>
      <c r="E213" s="122"/>
      <c r="G213" s="16"/>
    </row>
    <row r="214" spans="1:7" s="17" customFormat="1">
      <c r="A214" s="115"/>
      <c r="E214" s="122"/>
      <c r="G214" s="16"/>
    </row>
    <row r="215" spans="1:7" s="17" customFormat="1">
      <c r="A215" s="115"/>
      <c r="E215" s="122"/>
      <c r="G215" s="16"/>
    </row>
    <row r="216" spans="1:7" s="17" customFormat="1">
      <c r="A216" s="115"/>
      <c r="E216" s="122"/>
      <c r="G216" s="16"/>
    </row>
    <row r="217" spans="1:7" s="17" customFormat="1">
      <c r="A217" s="115"/>
      <c r="E217" s="122"/>
      <c r="G217" s="16"/>
    </row>
    <row r="218" spans="1:7" s="17" customFormat="1">
      <c r="A218" s="115"/>
      <c r="E218" s="122"/>
      <c r="G218" s="16"/>
    </row>
    <row r="219" spans="1:7" s="17" customFormat="1">
      <c r="A219" s="115"/>
      <c r="E219" s="122"/>
      <c r="G219" s="16"/>
    </row>
    <row r="220" spans="1:7" s="17" customFormat="1">
      <c r="A220" s="115"/>
      <c r="E220" s="122"/>
      <c r="G220" s="16"/>
    </row>
    <row r="221" spans="1:7" s="17" customFormat="1">
      <c r="A221" s="115"/>
      <c r="E221" s="122"/>
      <c r="G221" s="16"/>
    </row>
    <row r="222" spans="1:7" s="17" customFormat="1">
      <c r="A222" s="115"/>
      <c r="E222" s="122"/>
      <c r="G222" s="16"/>
    </row>
    <row r="223" spans="1:7" s="17" customFormat="1">
      <c r="A223" s="115"/>
      <c r="E223" s="122"/>
      <c r="G223" s="16"/>
    </row>
    <row r="224" spans="1:7" s="17" customFormat="1">
      <c r="A224" s="115"/>
      <c r="E224" s="122"/>
      <c r="G224" s="16"/>
    </row>
    <row r="225" spans="1:7" s="17" customFormat="1">
      <c r="A225" s="115"/>
      <c r="E225" s="122"/>
      <c r="G225" s="16"/>
    </row>
    <row r="226" spans="1:7" s="17" customFormat="1">
      <c r="A226" s="115"/>
      <c r="E226" s="122"/>
      <c r="G226" s="16"/>
    </row>
    <row r="227" spans="1:7" s="17" customFormat="1">
      <c r="A227" s="115"/>
      <c r="E227" s="122"/>
      <c r="G227" s="16"/>
    </row>
    <row r="228" spans="1:7" s="17" customFormat="1">
      <c r="A228" s="115"/>
      <c r="E228" s="122"/>
      <c r="G228" s="16"/>
    </row>
    <row r="229" spans="1:7" s="17" customFormat="1">
      <c r="A229" s="115"/>
      <c r="E229" s="122"/>
      <c r="G229" s="16"/>
    </row>
    <row r="230" spans="1:7" s="17" customFormat="1">
      <c r="A230" s="115"/>
      <c r="E230" s="122"/>
      <c r="G230" s="16"/>
    </row>
    <row r="231" spans="1:7" s="17" customFormat="1">
      <c r="A231" s="115"/>
      <c r="E231" s="122"/>
      <c r="G231" s="16"/>
    </row>
    <row r="232" spans="1:7" s="17" customFormat="1">
      <c r="A232" s="115"/>
      <c r="E232" s="122"/>
      <c r="G232" s="16"/>
    </row>
    <row r="233" spans="1:7" s="17" customFormat="1">
      <c r="A233" s="115"/>
      <c r="E233" s="122"/>
      <c r="G233" s="16"/>
    </row>
    <row r="234" spans="1:7" s="17" customFormat="1">
      <c r="A234" s="115"/>
      <c r="E234" s="122"/>
      <c r="G234" s="16"/>
    </row>
    <row r="235" spans="1:7" s="17" customFormat="1">
      <c r="A235" s="115"/>
      <c r="E235" s="122"/>
      <c r="G235" s="16"/>
    </row>
    <row r="236" spans="1:7" s="17" customFormat="1">
      <c r="A236" s="115"/>
      <c r="E236" s="122"/>
      <c r="G236" s="16"/>
    </row>
    <row r="237" spans="1:7" s="17" customFormat="1">
      <c r="A237" s="115"/>
      <c r="E237" s="122"/>
      <c r="G237" s="16"/>
    </row>
    <row r="238" spans="1:7" s="17" customFormat="1">
      <c r="A238" s="115"/>
      <c r="E238" s="122"/>
      <c r="G238" s="16"/>
    </row>
    <row r="239" spans="1:7" s="17" customFormat="1">
      <c r="A239" s="115"/>
      <c r="E239" s="122"/>
      <c r="G239" s="16"/>
    </row>
    <row r="240" spans="1:7" s="17" customFormat="1">
      <c r="A240" s="115"/>
      <c r="E240" s="122"/>
      <c r="G240" s="16"/>
    </row>
    <row r="241" spans="1:7" s="17" customFormat="1">
      <c r="A241" s="115"/>
      <c r="E241" s="122"/>
      <c r="G241" s="16"/>
    </row>
    <row r="242" spans="1:7" s="17" customFormat="1">
      <c r="A242" s="115"/>
      <c r="E242" s="122"/>
      <c r="G242" s="16"/>
    </row>
    <row r="243" spans="1:7" s="17" customFormat="1">
      <c r="A243" s="115"/>
      <c r="E243" s="122"/>
      <c r="G243" s="16"/>
    </row>
    <row r="244" spans="1:7" s="17" customFormat="1">
      <c r="A244" s="115"/>
      <c r="E244" s="122"/>
      <c r="G244" s="16"/>
    </row>
    <row r="245" spans="1:7" s="17" customFormat="1">
      <c r="A245" s="115"/>
      <c r="E245" s="122"/>
      <c r="G245" s="16"/>
    </row>
    <row r="246" spans="1:7" s="17" customFormat="1">
      <c r="A246" s="115"/>
      <c r="E246" s="122"/>
      <c r="G246" s="16"/>
    </row>
    <row r="247" spans="1:7" s="17" customFormat="1">
      <c r="A247" s="115"/>
      <c r="E247" s="122"/>
      <c r="G247" s="16"/>
    </row>
    <row r="248" spans="1:7" s="17" customFormat="1">
      <c r="A248" s="115"/>
      <c r="E248" s="122"/>
      <c r="G248" s="16"/>
    </row>
    <row r="249" spans="1:7" s="17" customFormat="1">
      <c r="A249" s="115"/>
      <c r="E249" s="122"/>
      <c r="G249" s="16"/>
    </row>
    <row r="250" spans="1:7" s="17" customFormat="1">
      <c r="A250" s="115"/>
      <c r="E250" s="122"/>
      <c r="G250" s="16"/>
    </row>
    <row r="251" spans="1:7" s="17" customFormat="1">
      <c r="A251" s="115"/>
      <c r="E251" s="122"/>
      <c r="G251" s="16"/>
    </row>
    <row r="252" spans="1:7" s="17" customFormat="1">
      <c r="A252" s="115"/>
      <c r="E252" s="122"/>
      <c r="G252" s="16"/>
    </row>
    <row r="253" spans="1:7" s="17" customFormat="1">
      <c r="A253" s="115"/>
      <c r="E253" s="122"/>
      <c r="G253" s="16"/>
    </row>
    <row r="254" spans="1:7" s="17" customFormat="1">
      <c r="A254" s="115"/>
      <c r="E254" s="122"/>
      <c r="G254" s="16"/>
    </row>
    <row r="255" spans="1:7" s="17" customFormat="1">
      <c r="A255" s="115"/>
      <c r="E255" s="122"/>
      <c r="G255" s="16"/>
    </row>
    <row r="256" spans="1:7" s="17" customFormat="1">
      <c r="A256" s="115"/>
      <c r="E256" s="122"/>
      <c r="G256" s="16"/>
    </row>
    <row r="257" spans="1:7" s="17" customFormat="1">
      <c r="A257" s="115"/>
      <c r="E257" s="122"/>
      <c r="G257" s="16"/>
    </row>
    <row r="258" spans="1:7" s="17" customFormat="1">
      <c r="A258" s="115"/>
      <c r="E258" s="122"/>
      <c r="G258" s="16"/>
    </row>
    <row r="259" spans="1:7" s="17" customFormat="1">
      <c r="A259" s="115"/>
      <c r="E259" s="122"/>
      <c r="G259" s="16"/>
    </row>
    <row r="260" spans="1:7" s="17" customFormat="1">
      <c r="A260" s="115"/>
      <c r="E260" s="122"/>
      <c r="G260" s="16"/>
    </row>
    <row r="261" spans="1:7" s="17" customFormat="1">
      <c r="A261" s="115"/>
      <c r="E261" s="122"/>
      <c r="G261" s="16"/>
    </row>
    <row r="262" spans="1:7" s="17" customFormat="1">
      <c r="A262" s="115"/>
      <c r="E262" s="122"/>
      <c r="G262" s="16"/>
    </row>
    <row r="263" spans="1:7" s="17" customFormat="1">
      <c r="A263" s="115"/>
      <c r="E263" s="122"/>
      <c r="G263" s="16"/>
    </row>
    <row r="264" spans="1:7" s="17" customFormat="1">
      <c r="A264" s="115"/>
      <c r="E264" s="122"/>
      <c r="G264" s="16"/>
    </row>
    <row r="265" spans="1:7" s="17" customFormat="1">
      <c r="A265" s="115"/>
      <c r="E265" s="122"/>
      <c r="G265" s="16"/>
    </row>
    <row r="266" spans="1:7" s="17" customFormat="1">
      <c r="A266" s="115"/>
      <c r="E266" s="122"/>
      <c r="G266" s="16"/>
    </row>
    <row r="267" spans="1:7" s="17" customFormat="1">
      <c r="A267" s="115"/>
      <c r="E267" s="122"/>
      <c r="G267" s="16"/>
    </row>
    <row r="268" spans="1:7" s="17" customFormat="1">
      <c r="A268" s="115"/>
      <c r="E268" s="122"/>
      <c r="G268" s="16"/>
    </row>
    <row r="269" spans="1:7" s="17" customFormat="1">
      <c r="A269" s="115"/>
      <c r="E269" s="122"/>
      <c r="G269" s="16"/>
    </row>
    <row r="270" spans="1:7" s="17" customFormat="1">
      <c r="A270" s="115"/>
      <c r="E270" s="122"/>
      <c r="G270" s="16"/>
    </row>
    <row r="271" spans="1:7" s="17" customFormat="1">
      <c r="A271" s="115"/>
      <c r="E271" s="122"/>
      <c r="G271" s="16"/>
    </row>
    <row r="272" spans="1:7" s="17" customFormat="1">
      <c r="A272" s="115"/>
      <c r="E272" s="122"/>
      <c r="G272" s="16"/>
    </row>
    <row r="273" spans="1:7" s="17" customFormat="1">
      <c r="A273" s="115"/>
      <c r="E273" s="122"/>
      <c r="G273" s="16"/>
    </row>
    <row r="274" spans="1:7" s="17" customFormat="1">
      <c r="A274" s="115"/>
      <c r="E274" s="122"/>
      <c r="G274" s="16"/>
    </row>
    <row r="275" spans="1:7" s="17" customFormat="1">
      <c r="A275" s="115"/>
      <c r="E275" s="122"/>
      <c r="G275" s="16"/>
    </row>
    <row r="276" spans="1:7" s="17" customFormat="1">
      <c r="A276" s="115"/>
      <c r="E276" s="122"/>
      <c r="G276" s="16"/>
    </row>
    <row r="277" spans="1:7" s="17" customFormat="1">
      <c r="A277" s="115"/>
      <c r="E277" s="122"/>
      <c r="G277" s="16"/>
    </row>
    <row r="278" spans="1:7" s="17" customFormat="1">
      <c r="A278" s="115"/>
      <c r="E278" s="122"/>
      <c r="G278" s="16"/>
    </row>
    <row r="279" spans="1:7" s="17" customFormat="1">
      <c r="A279" s="115"/>
      <c r="E279" s="122"/>
      <c r="G279" s="16"/>
    </row>
    <row r="280" spans="1:7" s="17" customFormat="1">
      <c r="A280" s="115"/>
      <c r="E280" s="122"/>
      <c r="G280" s="16"/>
    </row>
    <row r="281" spans="1:7" s="17" customFormat="1">
      <c r="A281" s="115"/>
      <c r="E281" s="122"/>
      <c r="G281" s="16"/>
    </row>
    <row r="282" spans="1:7" s="17" customFormat="1">
      <c r="A282" s="115"/>
      <c r="E282" s="122"/>
      <c r="G282" s="16"/>
    </row>
    <row r="283" spans="1:7" s="17" customFormat="1">
      <c r="A283" s="115"/>
      <c r="E283" s="122"/>
      <c r="G283" s="16"/>
    </row>
    <row r="284" spans="1:7" s="17" customFormat="1">
      <c r="A284" s="115"/>
      <c r="E284" s="122"/>
      <c r="G284" s="16"/>
    </row>
    <row r="285" spans="1:7" s="17" customFormat="1">
      <c r="A285" s="115"/>
      <c r="E285" s="122"/>
      <c r="G285" s="16"/>
    </row>
    <row r="286" spans="1:7" s="17" customFormat="1">
      <c r="A286" s="115"/>
      <c r="E286" s="122"/>
      <c r="G286" s="16"/>
    </row>
    <row r="287" spans="1:7" s="17" customFormat="1">
      <c r="A287" s="115"/>
      <c r="E287" s="122"/>
      <c r="G287" s="16"/>
    </row>
    <row r="288" spans="1:7" s="17" customFormat="1">
      <c r="A288" s="115"/>
      <c r="E288" s="122"/>
      <c r="G288" s="16"/>
    </row>
    <row r="289" spans="1:7" s="17" customFormat="1">
      <c r="A289" s="115"/>
      <c r="E289" s="122"/>
      <c r="G289" s="16"/>
    </row>
    <row r="290" spans="1:7" s="17" customFormat="1">
      <c r="A290" s="115"/>
      <c r="E290" s="122"/>
      <c r="G290" s="16"/>
    </row>
    <row r="291" spans="1:7" s="17" customFormat="1">
      <c r="A291" s="115"/>
      <c r="E291" s="122"/>
      <c r="G291" s="16"/>
    </row>
    <row r="292" spans="1:7" s="17" customFormat="1">
      <c r="A292" s="115"/>
      <c r="E292" s="122"/>
      <c r="G292" s="16"/>
    </row>
    <row r="293" spans="1:7" s="17" customFormat="1">
      <c r="A293" s="115"/>
      <c r="E293" s="122"/>
      <c r="G293" s="16"/>
    </row>
    <row r="294" spans="1:7" s="17" customFormat="1">
      <c r="A294" s="115"/>
      <c r="E294" s="122"/>
      <c r="G294" s="16"/>
    </row>
    <row r="295" spans="1:7" s="17" customFormat="1">
      <c r="A295" s="115"/>
      <c r="E295" s="122"/>
      <c r="G295" s="16"/>
    </row>
    <row r="296" spans="1:7" s="17" customFormat="1">
      <c r="A296" s="115"/>
      <c r="E296" s="122"/>
      <c r="G296" s="16"/>
    </row>
    <row r="297" spans="1:7" s="17" customFormat="1">
      <c r="A297" s="115"/>
      <c r="E297" s="122"/>
      <c r="G297" s="16"/>
    </row>
    <row r="298" spans="1:7" s="17" customFormat="1">
      <c r="A298" s="115"/>
      <c r="E298" s="122"/>
      <c r="G298" s="16"/>
    </row>
    <row r="299" spans="1:7" s="17" customFormat="1">
      <c r="A299" s="115"/>
      <c r="E299" s="122"/>
      <c r="G299" s="16"/>
    </row>
    <row r="300" spans="1:7" s="17" customFormat="1">
      <c r="A300" s="115"/>
      <c r="E300" s="122"/>
      <c r="G300" s="16"/>
    </row>
    <row r="301" spans="1:7" s="17" customFormat="1">
      <c r="A301" s="115"/>
      <c r="E301" s="122"/>
      <c r="G301" s="16"/>
    </row>
    <row r="302" spans="1:7" s="17" customFormat="1">
      <c r="A302" s="115"/>
      <c r="E302" s="122"/>
      <c r="G302" s="16"/>
    </row>
    <row r="303" spans="1:7" s="17" customFormat="1">
      <c r="A303" s="115"/>
      <c r="E303" s="122"/>
      <c r="G303" s="16"/>
    </row>
    <row r="304" spans="1:7" s="17" customFormat="1">
      <c r="A304" s="115"/>
      <c r="E304" s="122"/>
      <c r="G304" s="16"/>
    </row>
    <row r="305" spans="1:7" s="17" customFormat="1">
      <c r="A305" s="115"/>
      <c r="E305" s="122"/>
      <c r="G305" s="16"/>
    </row>
    <row r="306" spans="1:7" s="17" customFormat="1">
      <c r="A306" s="115"/>
      <c r="E306" s="122"/>
      <c r="G306" s="16"/>
    </row>
    <row r="307" spans="1:7" s="17" customFormat="1">
      <c r="A307" s="115"/>
      <c r="E307" s="122"/>
      <c r="G307" s="16"/>
    </row>
    <row r="308" spans="1:7" s="17" customFormat="1">
      <c r="A308" s="115"/>
      <c r="E308" s="122"/>
      <c r="G308" s="16"/>
    </row>
    <row r="309" spans="1:7" s="17" customFormat="1">
      <c r="A309" s="115"/>
      <c r="E309" s="122"/>
      <c r="G309" s="16"/>
    </row>
    <row r="310" spans="1:7" s="17" customFormat="1">
      <c r="A310" s="115"/>
      <c r="E310" s="122"/>
      <c r="G310" s="16"/>
    </row>
    <row r="311" spans="1:7" s="17" customFormat="1">
      <c r="A311" s="115"/>
      <c r="E311" s="122"/>
      <c r="G311" s="16"/>
    </row>
    <row r="312" spans="1:7" s="17" customFormat="1">
      <c r="A312" s="115"/>
      <c r="E312" s="122"/>
      <c r="G312" s="16"/>
    </row>
    <row r="313" spans="1:7" s="17" customFormat="1">
      <c r="A313" s="115"/>
      <c r="E313" s="122"/>
      <c r="G313" s="16"/>
    </row>
    <row r="314" spans="1:7" s="17" customFormat="1">
      <c r="A314" s="115"/>
      <c r="E314" s="122"/>
      <c r="G314" s="16"/>
    </row>
    <row r="315" spans="1:7" s="17" customFormat="1">
      <c r="A315" s="115"/>
      <c r="E315" s="122"/>
      <c r="G315" s="16"/>
    </row>
    <row r="316" spans="1:7" s="17" customFormat="1">
      <c r="A316" s="115"/>
      <c r="E316" s="122"/>
      <c r="G316" s="16"/>
    </row>
    <row r="317" spans="1:7" s="17" customFormat="1">
      <c r="A317" s="115"/>
      <c r="E317" s="122"/>
      <c r="G317" s="16"/>
    </row>
    <row r="318" spans="1:7" s="17" customFormat="1">
      <c r="A318" s="115"/>
      <c r="E318" s="122"/>
      <c r="G318" s="16"/>
    </row>
    <row r="319" spans="1:7" s="17" customFormat="1">
      <c r="A319" s="115"/>
      <c r="E319" s="122"/>
      <c r="G319" s="16"/>
    </row>
    <row r="320" spans="1:7" s="17" customFormat="1">
      <c r="A320" s="115"/>
      <c r="E320" s="122"/>
      <c r="G320" s="16"/>
    </row>
    <row r="321" spans="1:7" s="17" customFormat="1">
      <c r="A321" s="115"/>
      <c r="E321" s="122"/>
      <c r="G321" s="16"/>
    </row>
    <row r="322" spans="1:7" s="17" customFormat="1">
      <c r="A322" s="115"/>
      <c r="E322" s="122"/>
      <c r="G322" s="16"/>
    </row>
    <row r="323" spans="1:7" s="17" customFormat="1">
      <c r="A323" s="115"/>
      <c r="E323" s="122"/>
      <c r="G323" s="16"/>
    </row>
    <row r="324" spans="1:7" s="17" customFormat="1">
      <c r="A324" s="115"/>
      <c r="E324" s="122"/>
      <c r="G324" s="16"/>
    </row>
    <row r="325" spans="1:7" s="17" customFormat="1">
      <c r="A325" s="115"/>
      <c r="E325" s="122"/>
      <c r="G325" s="16"/>
    </row>
    <row r="326" spans="1:7" s="17" customFormat="1">
      <c r="A326" s="115"/>
      <c r="E326" s="122"/>
      <c r="G326" s="16"/>
    </row>
    <row r="327" spans="1:7" s="17" customFormat="1">
      <c r="A327" s="115"/>
      <c r="E327" s="122"/>
      <c r="G327" s="16"/>
    </row>
    <row r="328" spans="1:7" s="17" customFormat="1">
      <c r="A328" s="115"/>
      <c r="E328" s="122"/>
      <c r="G328" s="16"/>
    </row>
    <row r="329" spans="1:7" s="17" customFormat="1">
      <c r="A329" s="115"/>
      <c r="E329" s="122"/>
      <c r="G329" s="16"/>
    </row>
    <row r="330" spans="1:7" s="17" customFormat="1">
      <c r="A330" s="115"/>
      <c r="E330" s="122"/>
      <c r="G330" s="16"/>
    </row>
    <row r="331" spans="1:7" s="17" customFormat="1">
      <c r="A331" s="115"/>
      <c r="E331" s="122"/>
      <c r="G331" s="16"/>
    </row>
    <row r="332" spans="1:7" s="17" customFormat="1">
      <c r="A332" s="115"/>
      <c r="E332" s="122"/>
      <c r="G332" s="16"/>
    </row>
    <row r="333" spans="1:7" s="17" customFormat="1">
      <c r="A333" s="115"/>
      <c r="E333" s="122"/>
      <c r="G333" s="16"/>
    </row>
    <row r="334" spans="1:7" s="17" customFormat="1">
      <c r="A334" s="115"/>
      <c r="E334" s="122"/>
      <c r="G334" s="16"/>
    </row>
    <row r="335" spans="1:7" s="17" customFormat="1">
      <c r="A335" s="115"/>
      <c r="E335" s="122"/>
      <c r="G335" s="16"/>
    </row>
    <row r="336" spans="1:7" s="17" customFormat="1">
      <c r="A336" s="115"/>
      <c r="E336" s="122"/>
      <c r="G336" s="16"/>
    </row>
    <row r="337" spans="1:7" s="17" customFormat="1">
      <c r="A337" s="115"/>
      <c r="E337" s="122"/>
      <c r="G337" s="16"/>
    </row>
    <row r="338" spans="1:7" s="17" customFormat="1">
      <c r="A338" s="115"/>
      <c r="E338" s="122"/>
      <c r="G338" s="16"/>
    </row>
    <row r="339" spans="1:7" s="17" customFormat="1">
      <c r="A339" s="115"/>
      <c r="E339" s="122"/>
      <c r="G339" s="16"/>
    </row>
    <row r="340" spans="1:7" s="17" customFormat="1">
      <c r="A340" s="115"/>
      <c r="E340" s="122"/>
      <c r="G340" s="16"/>
    </row>
    <row r="341" spans="1:7" s="17" customFormat="1">
      <c r="A341" s="115"/>
      <c r="E341" s="122"/>
      <c r="G341" s="16"/>
    </row>
    <row r="342" spans="1:7" s="17" customFormat="1">
      <c r="A342" s="115"/>
      <c r="E342" s="122"/>
      <c r="G342" s="16"/>
    </row>
    <row r="343" spans="1:7" s="17" customFormat="1">
      <c r="A343" s="115"/>
      <c r="E343" s="122"/>
      <c r="G343" s="16"/>
    </row>
    <row r="344" spans="1:7" s="17" customFormat="1">
      <c r="A344" s="115"/>
      <c r="E344" s="122"/>
      <c r="G344" s="16"/>
    </row>
    <row r="345" spans="1:7" s="17" customFormat="1">
      <c r="A345" s="115"/>
      <c r="E345" s="122"/>
      <c r="G345" s="16"/>
    </row>
    <row r="346" spans="1:7" s="17" customFormat="1">
      <c r="A346" s="115"/>
      <c r="E346" s="122"/>
      <c r="G346" s="16"/>
    </row>
    <row r="347" spans="1:7" s="17" customFormat="1">
      <c r="A347" s="115"/>
      <c r="E347" s="122"/>
      <c r="G347" s="16"/>
    </row>
    <row r="348" spans="1:7" s="17" customFormat="1">
      <c r="A348" s="115"/>
      <c r="E348" s="122"/>
      <c r="G348" s="16"/>
    </row>
    <row r="349" spans="1:7" s="17" customFormat="1">
      <c r="A349" s="115"/>
      <c r="E349" s="122"/>
      <c r="G349" s="16"/>
    </row>
    <row r="350" spans="1:7" s="17" customFormat="1">
      <c r="A350" s="115"/>
      <c r="E350" s="122"/>
      <c r="G350" s="16"/>
    </row>
    <row r="351" spans="1:7" s="17" customFormat="1">
      <c r="A351" s="115"/>
      <c r="E351" s="122"/>
      <c r="G351" s="16"/>
    </row>
    <row r="352" spans="1:7" s="17" customFormat="1">
      <c r="A352" s="115"/>
      <c r="E352" s="122"/>
      <c r="G352" s="16"/>
    </row>
    <row r="353" spans="1:7" s="17" customFormat="1">
      <c r="A353" s="115"/>
      <c r="E353" s="122"/>
      <c r="G353" s="16"/>
    </row>
    <row r="354" spans="1:7" s="17" customFormat="1">
      <c r="A354" s="115"/>
      <c r="E354" s="122"/>
      <c r="G354" s="16"/>
    </row>
    <row r="355" spans="1:7" s="17" customFormat="1">
      <c r="A355" s="115"/>
      <c r="E355" s="122"/>
      <c r="G355" s="16"/>
    </row>
    <row r="356" spans="1:7" s="17" customFormat="1">
      <c r="A356" s="115"/>
      <c r="E356" s="122"/>
      <c r="G356" s="16"/>
    </row>
    <row r="357" spans="1:7" s="17" customFormat="1">
      <c r="A357" s="115"/>
      <c r="E357" s="122"/>
      <c r="G357" s="16"/>
    </row>
    <row r="358" spans="1:7" s="17" customFormat="1">
      <c r="A358" s="115"/>
      <c r="E358" s="122"/>
      <c r="G358" s="16"/>
    </row>
    <row r="359" spans="1:7" s="17" customFormat="1">
      <c r="A359" s="115"/>
      <c r="E359" s="122"/>
      <c r="G359" s="16"/>
    </row>
    <row r="360" spans="1:7" s="17" customFormat="1">
      <c r="A360" s="115"/>
      <c r="E360" s="122"/>
      <c r="G360" s="16"/>
    </row>
    <row r="361" spans="1:7" s="17" customFormat="1">
      <c r="A361" s="115"/>
      <c r="E361" s="122"/>
      <c r="G361" s="16"/>
    </row>
    <row r="362" spans="1:7" s="17" customFormat="1">
      <c r="A362" s="115"/>
      <c r="E362" s="122"/>
      <c r="G362" s="16"/>
    </row>
    <row r="363" spans="1:7" s="17" customFormat="1">
      <c r="A363" s="115"/>
      <c r="E363" s="122"/>
      <c r="G363" s="16"/>
    </row>
    <row r="364" spans="1:7" s="17" customFormat="1">
      <c r="A364" s="115"/>
      <c r="E364" s="122"/>
      <c r="G364" s="16"/>
    </row>
    <row r="365" spans="1:7" s="17" customFormat="1">
      <c r="A365" s="115"/>
      <c r="E365" s="122"/>
      <c r="G365" s="16"/>
    </row>
    <row r="366" spans="1:7" s="17" customFormat="1">
      <c r="A366" s="115"/>
      <c r="E366" s="122"/>
      <c r="G366" s="16"/>
    </row>
    <row r="367" spans="1:7" s="17" customFormat="1">
      <c r="A367" s="115"/>
      <c r="E367" s="122"/>
      <c r="G367" s="16"/>
    </row>
    <row r="368" spans="1:7" s="17" customFormat="1">
      <c r="A368" s="115"/>
      <c r="E368" s="122"/>
      <c r="G368" s="16"/>
    </row>
    <row r="369" spans="1:7" s="17" customFormat="1">
      <c r="A369" s="115"/>
      <c r="E369" s="122"/>
      <c r="G369" s="16"/>
    </row>
    <row r="370" spans="1:7" s="17" customFormat="1">
      <c r="A370" s="115"/>
      <c r="E370" s="122"/>
      <c r="G370" s="16"/>
    </row>
    <row r="371" spans="1:7" s="17" customFormat="1">
      <c r="A371" s="115"/>
      <c r="E371" s="122"/>
      <c r="G371" s="16"/>
    </row>
    <row r="372" spans="1:7" s="17" customFormat="1">
      <c r="A372" s="115"/>
      <c r="E372" s="122"/>
      <c r="G372" s="16"/>
    </row>
    <row r="373" spans="1:7" s="17" customFormat="1">
      <c r="A373" s="115"/>
      <c r="E373" s="122"/>
      <c r="G373" s="16"/>
    </row>
    <row r="374" spans="1:7" s="17" customFormat="1">
      <c r="A374" s="115"/>
      <c r="E374" s="122"/>
      <c r="G374" s="16"/>
    </row>
    <row r="375" spans="1:7" s="17" customFormat="1">
      <c r="A375" s="115"/>
      <c r="E375" s="122"/>
      <c r="G375" s="16"/>
    </row>
    <row r="376" spans="1:7" s="17" customFormat="1">
      <c r="A376" s="115"/>
      <c r="E376" s="122"/>
      <c r="G376" s="16"/>
    </row>
    <row r="377" spans="1:7" s="17" customFormat="1">
      <c r="A377" s="115"/>
      <c r="E377" s="122"/>
      <c r="G377" s="16"/>
    </row>
    <row r="378" spans="1:7" s="17" customFormat="1">
      <c r="A378" s="115"/>
      <c r="E378" s="122"/>
      <c r="G378" s="16"/>
    </row>
    <row r="379" spans="1:7" s="17" customFormat="1">
      <c r="A379" s="115"/>
      <c r="E379" s="122"/>
      <c r="G379" s="16"/>
    </row>
    <row r="380" spans="1:7" s="17" customFormat="1">
      <c r="A380" s="115"/>
      <c r="E380" s="122"/>
      <c r="G380" s="16"/>
    </row>
    <row r="381" spans="1:7" s="17" customFormat="1">
      <c r="A381" s="115"/>
      <c r="E381" s="122"/>
      <c r="G381" s="16"/>
    </row>
    <row r="382" spans="1:7" s="17" customFormat="1">
      <c r="A382" s="115"/>
      <c r="E382" s="122"/>
      <c r="G382" s="16"/>
    </row>
    <row r="383" spans="1:7" s="17" customFormat="1">
      <c r="A383" s="115"/>
      <c r="E383" s="122"/>
      <c r="G383" s="16"/>
    </row>
    <row r="384" spans="1:7" s="17" customFormat="1">
      <c r="A384" s="115"/>
      <c r="E384" s="122"/>
      <c r="G384" s="16"/>
    </row>
    <row r="385" spans="1:7" s="17" customFormat="1">
      <c r="A385" s="115"/>
      <c r="E385" s="122"/>
      <c r="G385" s="16"/>
    </row>
    <row r="386" spans="1:7" s="17" customFormat="1">
      <c r="A386" s="115"/>
      <c r="E386" s="122"/>
      <c r="G386" s="16"/>
    </row>
    <row r="387" spans="1:7" s="17" customFormat="1">
      <c r="A387" s="115"/>
      <c r="E387" s="122"/>
      <c r="G387" s="16"/>
    </row>
    <row r="388" spans="1:7" s="17" customFormat="1">
      <c r="A388" s="115"/>
      <c r="E388" s="122"/>
      <c r="G388" s="16"/>
    </row>
    <row r="389" spans="1:7" s="17" customFormat="1">
      <c r="A389" s="115"/>
      <c r="E389" s="122"/>
      <c r="G389" s="16"/>
    </row>
    <row r="390" spans="1:7" s="17" customFormat="1">
      <c r="A390" s="115"/>
      <c r="E390" s="122"/>
      <c r="G390" s="16"/>
    </row>
    <row r="391" spans="1:7" s="17" customFormat="1">
      <c r="A391" s="115"/>
      <c r="E391" s="122"/>
      <c r="G391" s="16"/>
    </row>
    <row r="392" spans="1:7" s="17" customFormat="1">
      <c r="A392" s="115"/>
      <c r="E392" s="122"/>
      <c r="G392" s="16"/>
    </row>
    <row r="393" spans="1:7" s="17" customFormat="1">
      <c r="A393" s="115"/>
      <c r="E393" s="122"/>
      <c r="G393" s="16"/>
    </row>
    <row r="394" spans="1:7" s="17" customFormat="1">
      <c r="A394" s="115"/>
      <c r="E394" s="122"/>
      <c r="G394" s="16"/>
    </row>
    <row r="395" spans="1:7" s="17" customFormat="1">
      <c r="A395" s="115"/>
      <c r="E395" s="122"/>
      <c r="G395" s="16"/>
    </row>
    <row r="396" spans="1:7" s="17" customFormat="1">
      <c r="A396" s="115"/>
      <c r="E396" s="122"/>
      <c r="G396" s="16"/>
    </row>
    <row r="397" spans="1:7" s="17" customFormat="1">
      <c r="A397" s="115"/>
      <c r="E397" s="122"/>
      <c r="G397" s="16"/>
    </row>
    <row r="398" spans="1:7" s="17" customFormat="1">
      <c r="A398" s="115"/>
      <c r="E398" s="122"/>
      <c r="G398" s="16"/>
    </row>
    <row r="399" spans="1:7" s="17" customFormat="1">
      <c r="A399" s="115"/>
      <c r="E399" s="122"/>
      <c r="G399" s="16"/>
    </row>
    <row r="400" spans="1:7" s="17" customFormat="1">
      <c r="A400" s="115"/>
      <c r="E400" s="122"/>
      <c r="G400" s="16"/>
    </row>
    <row r="401" spans="1:7" s="17" customFormat="1">
      <c r="A401" s="115"/>
      <c r="E401" s="122"/>
      <c r="G401" s="16"/>
    </row>
    <row r="402" spans="1:7" s="17" customFormat="1">
      <c r="A402" s="115"/>
      <c r="E402" s="122"/>
      <c r="G402" s="16"/>
    </row>
    <row r="403" spans="1:7" s="17" customFormat="1">
      <c r="A403" s="115"/>
      <c r="E403" s="122"/>
      <c r="G403" s="16"/>
    </row>
    <row r="404" spans="1:7" s="17" customFormat="1">
      <c r="A404" s="115"/>
      <c r="E404" s="122"/>
      <c r="G404" s="16"/>
    </row>
    <row r="405" spans="1:7" s="17" customFormat="1">
      <c r="A405" s="115"/>
      <c r="E405" s="122"/>
      <c r="G405" s="16"/>
    </row>
    <row r="406" spans="1:7" s="17" customFormat="1">
      <c r="A406" s="115"/>
      <c r="E406" s="122"/>
      <c r="G406" s="16"/>
    </row>
    <row r="407" spans="1:7" s="17" customFormat="1">
      <c r="A407" s="115"/>
      <c r="E407" s="122"/>
      <c r="G407" s="16"/>
    </row>
    <row r="408" spans="1:7" s="17" customFormat="1">
      <c r="A408" s="115"/>
      <c r="E408" s="122"/>
      <c r="G408" s="16"/>
    </row>
    <row r="409" spans="1:7" s="17" customFormat="1">
      <c r="A409" s="115"/>
      <c r="E409" s="122"/>
      <c r="G409" s="16"/>
    </row>
    <row r="410" spans="1:7" s="17" customFormat="1">
      <c r="A410" s="115"/>
      <c r="E410" s="122"/>
      <c r="G410" s="16"/>
    </row>
    <row r="411" spans="1:7" s="17" customFormat="1">
      <c r="A411" s="115"/>
      <c r="E411" s="122"/>
      <c r="G411" s="16"/>
    </row>
    <row r="412" spans="1:7" s="17" customFormat="1">
      <c r="A412" s="115"/>
      <c r="E412" s="122"/>
      <c r="G412" s="16"/>
    </row>
    <row r="413" spans="1:7" s="17" customFormat="1">
      <c r="A413" s="115"/>
      <c r="E413" s="122"/>
      <c r="G413" s="16"/>
    </row>
    <row r="414" spans="1:7" s="17" customFormat="1">
      <c r="A414" s="115"/>
      <c r="E414" s="122"/>
      <c r="G414" s="16"/>
    </row>
    <row r="415" spans="1:7" s="17" customFormat="1">
      <c r="A415" s="115"/>
      <c r="E415" s="122"/>
      <c r="G415" s="16"/>
    </row>
    <row r="416" spans="1:7" s="17" customFormat="1">
      <c r="A416" s="115"/>
      <c r="E416" s="122"/>
      <c r="G416" s="16"/>
    </row>
    <row r="417" spans="1:7" s="17" customFormat="1">
      <c r="A417" s="115"/>
      <c r="E417" s="122"/>
      <c r="G417" s="16"/>
    </row>
    <row r="418" spans="1:7" s="17" customFormat="1">
      <c r="A418" s="115"/>
      <c r="E418" s="122"/>
      <c r="G418" s="16"/>
    </row>
    <row r="419" spans="1:7" s="17" customFormat="1">
      <c r="A419" s="115"/>
      <c r="E419" s="122"/>
      <c r="G419" s="16"/>
    </row>
    <row r="420" spans="1:7" s="17" customFormat="1">
      <c r="A420" s="115"/>
      <c r="E420" s="122"/>
      <c r="G420" s="16"/>
    </row>
    <row r="421" spans="1:7" s="17" customFormat="1">
      <c r="A421" s="115"/>
      <c r="E421" s="122"/>
      <c r="G421" s="16"/>
    </row>
    <row r="422" spans="1:7" s="17" customFormat="1">
      <c r="A422" s="115"/>
      <c r="E422" s="122"/>
      <c r="G422" s="16"/>
    </row>
    <row r="423" spans="1:7" s="17" customFormat="1">
      <c r="A423" s="115"/>
      <c r="E423" s="122"/>
      <c r="G423" s="16"/>
    </row>
    <row r="424" spans="1:7" s="17" customFormat="1">
      <c r="A424" s="115"/>
      <c r="E424" s="122"/>
      <c r="G424" s="16"/>
    </row>
    <row r="425" spans="1:7" s="17" customFormat="1">
      <c r="A425" s="115"/>
      <c r="E425" s="122"/>
      <c r="G425" s="16"/>
    </row>
    <row r="426" spans="1:7" s="17" customFormat="1">
      <c r="A426" s="115"/>
      <c r="E426" s="122"/>
      <c r="G426" s="16"/>
    </row>
    <row r="427" spans="1:7" s="17" customFormat="1">
      <c r="A427" s="115"/>
      <c r="E427" s="122"/>
      <c r="G427" s="16"/>
    </row>
    <row r="428" spans="1:7" s="17" customFormat="1">
      <c r="A428" s="115"/>
      <c r="E428" s="122"/>
      <c r="G428" s="16"/>
    </row>
    <row r="429" spans="1:7" s="17" customFormat="1">
      <c r="A429" s="115"/>
      <c r="E429" s="122"/>
      <c r="G429" s="16"/>
    </row>
    <row r="430" spans="1:7" s="17" customFormat="1">
      <c r="A430" s="115"/>
      <c r="E430" s="122"/>
      <c r="G430" s="16"/>
    </row>
    <row r="431" spans="1:7" s="17" customFormat="1">
      <c r="A431" s="115"/>
      <c r="E431" s="122"/>
      <c r="G431" s="16"/>
    </row>
    <row r="432" spans="1:7" s="17" customFormat="1">
      <c r="A432" s="115"/>
      <c r="E432" s="122"/>
      <c r="G432" s="16"/>
    </row>
    <row r="433" spans="1:7" s="17" customFormat="1">
      <c r="A433" s="115"/>
      <c r="E433" s="122"/>
      <c r="G433" s="16"/>
    </row>
    <row r="434" spans="1:7" s="17" customFormat="1">
      <c r="A434" s="115"/>
      <c r="E434" s="122"/>
      <c r="G434" s="16"/>
    </row>
    <row r="435" spans="1:7" s="17" customFormat="1">
      <c r="A435" s="115"/>
      <c r="E435" s="122"/>
      <c r="G435" s="16"/>
    </row>
    <row r="436" spans="1:7" s="17" customFormat="1">
      <c r="A436" s="115"/>
      <c r="E436" s="122"/>
      <c r="G436" s="16"/>
    </row>
    <row r="437" spans="1:7" s="17" customFormat="1">
      <c r="A437" s="115"/>
      <c r="E437" s="122"/>
      <c r="G437" s="16"/>
    </row>
    <row r="438" spans="1:7" s="17" customFormat="1">
      <c r="A438" s="115"/>
      <c r="E438" s="122"/>
      <c r="G438" s="16"/>
    </row>
    <row r="439" spans="1:7" s="17" customFormat="1">
      <c r="A439" s="115"/>
      <c r="E439" s="122"/>
      <c r="G439" s="16"/>
    </row>
    <row r="440" spans="1:7" s="17" customFormat="1">
      <c r="A440" s="115"/>
      <c r="E440" s="122"/>
      <c r="G440" s="16"/>
    </row>
    <row r="441" spans="1:7" s="17" customFormat="1">
      <c r="A441" s="115"/>
      <c r="E441" s="122"/>
      <c r="G441" s="16"/>
    </row>
    <row r="442" spans="1:7" s="17" customFormat="1">
      <c r="A442" s="115"/>
      <c r="E442" s="122"/>
      <c r="G442" s="16"/>
    </row>
    <row r="443" spans="1:7" s="17" customFormat="1">
      <c r="A443" s="115"/>
      <c r="E443" s="122"/>
      <c r="G443" s="16"/>
    </row>
    <row r="444" spans="1:7" s="17" customFormat="1">
      <c r="A444" s="115"/>
      <c r="E444" s="122"/>
      <c r="G444" s="16"/>
    </row>
    <row r="445" spans="1:7" s="17" customFormat="1">
      <c r="A445" s="115"/>
      <c r="E445" s="122"/>
      <c r="G445" s="16"/>
    </row>
    <row r="446" spans="1:7" s="17" customFormat="1">
      <c r="A446" s="115"/>
      <c r="E446" s="122"/>
      <c r="G446" s="16"/>
    </row>
    <row r="447" spans="1:7" s="17" customFormat="1">
      <c r="A447" s="115"/>
      <c r="E447" s="122"/>
      <c r="G447" s="16"/>
    </row>
    <row r="448" spans="1:7" s="17" customFormat="1">
      <c r="A448" s="115"/>
      <c r="E448" s="122"/>
      <c r="G448" s="16"/>
    </row>
    <row r="449" spans="1:7" s="17" customFormat="1">
      <c r="A449" s="115"/>
      <c r="E449" s="122"/>
      <c r="G449" s="16"/>
    </row>
    <row r="450" spans="1:7" s="17" customFormat="1">
      <c r="A450" s="115"/>
      <c r="E450" s="122"/>
      <c r="G450" s="16"/>
    </row>
    <row r="451" spans="1:7" s="17" customFormat="1">
      <c r="A451" s="115"/>
      <c r="E451" s="122"/>
      <c r="G451" s="16"/>
    </row>
    <row r="452" spans="1:7" s="17" customFormat="1">
      <c r="A452" s="115"/>
      <c r="E452" s="122"/>
      <c r="G452" s="16"/>
    </row>
    <row r="453" spans="1:7" s="17" customFormat="1">
      <c r="A453" s="115"/>
      <c r="E453" s="122"/>
      <c r="G453" s="16"/>
    </row>
    <row r="454" spans="1:7" s="17" customFormat="1">
      <c r="A454" s="115"/>
      <c r="E454" s="122"/>
      <c r="G454" s="16"/>
    </row>
    <row r="455" spans="1:7" s="17" customFormat="1">
      <c r="A455" s="115"/>
      <c r="E455" s="122"/>
      <c r="G455" s="16"/>
    </row>
    <row r="456" spans="1:7" s="17" customFormat="1">
      <c r="A456" s="115"/>
      <c r="E456" s="122"/>
      <c r="G456" s="16"/>
    </row>
    <row r="457" spans="1:7" s="17" customFormat="1">
      <c r="A457" s="115"/>
      <c r="E457" s="122"/>
      <c r="G457" s="16"/>
    </row>
    <row r="458" spans="1:7" s="17" customFormat="1">
      <c r="A458" s="115"/>
      <c r="E458" s="122"/>
      <c r="G458" s="16"/>
    </row>
    <row r="459" spans="1:7" s="17" customFormat="1">
      <c r="A459" s="115"/>
      <c r="E459" s="122"/>
      <c r="G459" s="16"/>
    </row>
    <row r="460" spans="1:7" s="17" customFormat="1">
      <c r="A460" s="115"/>
      <c r="E460" s="122"/>
      <c r="G460" s="16"/>
    </row>
    <row r="461" spans="1:7" s="17" customFormat="1">
      <c r="A461" s="115"/>
      <c r="E461" s="122"/>
      <c r="G461" s="16"/>
    </row>
    <row r="462" spans="1:7" s="17" customFormat="1">
      <c r="A462" s="115"/>
      <c r="E462" s="122"/>
      <c r="G462" s="16"/>
    </row>
    <row r="463" spans="1:7" s="17" customFormat="1">
      <c r="A463" s="115"/>
      <c r="E463" s="122"/>
      <c r="G463" s="16"/>
    </row>
    <row r="464" spans="1:7" s="17" customFormat="1">
      <c r="A464" s="115"/>
      <c r="E464" s="122"/>
      <c r="G464" s="16"/>
    </row>
    <row r="465" spans="1:7" s="17" customFormat="1">
      <c r="A465" s="115"/>
      <c r="E465" s="122"/>
      <c r="G465" s="16"/>
    </row>
    <row r="466" spans="1:7" s="17" customFormat="1">
      <c r="A466" s="115"/>
      <c r="E466" s="122"/>
      <c r="G466" s="16"/>
    </row>
    <row r="467" spans="1:7" s="17" customFormat="1">
      <c r="A467" s="115"/>
      <c r="E467" s="122"/>
      <c r="G467" s="16"/>
    </row>
    <row r="468" spans="1:7" s="17" customFormat="1">
      <c r="A468" s="115"/>
      <c r="E468" s="122"/>
      <c r="G468" s="16"/>
    </row>
    <row r="469" spans="1:7" s="17" customFormat="1">
      <c r="A469" s="115"/>
      <c r="E469" s="122"/>
      <c r="G469" s="16"/>
    </row>
    <row r="470" spans="1:7" s="17" customFormat="1">
      <c r="A470" s="115"/>
      <c r="E470" s="122"/>
      <c r="G470" s="16"/>
    </row>
    <row r="471" spans="1:7" s="17" customFormat="1">
      <c r="A471" s="115"/>
      <c r="E471" s="122"/>
      <c r="G471" s="16"/>
    </row>
    <row r="472" spans="1:7" s="17" customFormat="1">
      <c r="A472" s="115"/>
      <c r="E472" s="122"/>
      <c r="G472" s="16"/>
    </row>
    <row r="473" spans="1:7" s="17" customFormat="1">
      <c r="A473" s="115"/>
      <c r="E473" s="122"/>
      <c r="G473" s="16"/>
    </row>
    <row r="474" spans="1:7" s="17" customFormat="1">
      <c r="A474" s="115"/>
      <c r="E474" s="122"/>
      <c r="G474" s="16"/>
    </row>
    <row r="475" spans="1:7" s="17" customFormat="1">
      <c r="A475" s="115"/>
      <c r="E475" s="122"/>
      <c r="G475" s="16"/>
    </row>
    <row r="476" spans="1:7" s="17" customFormat="1">
      <c r="A476" s="115"/>
      <c r="E476" s="122"/>
      <c r="G476" s="16"/>
    </row>
    <row r="477" spans="1:7" s="17" customFormat="1">
      <c r="A477" s="115"/>
      <c r="E477" s="122"/>
      <c r="G477" s="16"/>
    </row>
    <row r="478" spans="1:7" s="17" customFormat="1">
      <c r="A478" s="115"/>
      <c r="E478" s="122"/>
      <c r="G478" s="16"/>
    </row>
    <row r="479" spans="1:7" s="17" customFormat="1">
      <c r="A479" s="115"/>
      <c r="E479" s="122"/>
      <c r="G479" s="16"/>
    </row>
    <row r="480" spans="1:7" s="17" customFormat="1">
      <c r="A480" s="115"/>
      <c r="E480" s="122"/>
      <c r="G480" s="16"/>
    </row>
    <row r="481" spans="1:7" s="17" customFormat="1">
      <c r="A481" s="115"/>
      <c r="E481" s="122"/>
      <c r="G481" s="16"/>
    </row>
    <row r="482" spans="1:7" s="17" customFormat="1">
      <c r="A482" s="115"/>
      <c r="E482" s="122"/>
      <c r="G482" s="16"/>
    </row>
    <row r="483" spans="1:7" s="17" customFormat="1">
      <c r="A483" s="115"/>
      <c r="E483" s="122"/>
      <c r="G483" s="16"/>
    </row>
    <row r="484" spans="1:7" s="17" customFormat="1">
      <c r="A484" s="115"/>
      <c r="E484" s="122"/>
      <c r="G484" s="16"/>
    </row>
    <row r="485" spans="1:7" s="17" customFormat="1">
      <c r="A485" s="115"/>
      <c r="E485" s="122"/>
      <c r="G485" s="16"/>
    </row>
    <row r="486" spans="1:7" s="17" customFormat="1">
      <c r="A486" s="115"/>
      <c r="E486" s="122"/>
      <c r="G486" s="16"/>
    </row>
    <row r="487" spans="1:7" s="17" customFormat="1">
      <c r="A487" s="115"/>
      <c r="E487" s="122"/>
      <c r="G487" s="16"/>
    </row>
    <row r="488" spans="1:7" s="17" customFormat="1">
      <c r="A488" s="115"/>
      <c r="E488" s="122"/>
      <c r="G488" s="16"/>
    </row>
    <row r="489" spans="1:7" s="17" customFormat="1">
      <c r="A489" s="115"/>
      <c r="E489" s="122"/>
      <c r="G489" s="16"/>
    </row>
    <row r="490" spans="1:7" s="17" customFormat="1">
      <c r="A490" s="115"/>
      <c r="E490" s="122"/>
      <c r="G490" s="16"/>
    </row>
    <row r="491" spans="1:7" s="17" customFormat="1">
      <c r="A491" s="115"/>
      <c r="E491" s="122"/>
      <c r="G491" s="16"/>
    </row>
    <row r="492" spans="1:7" s="17" customFormat="1">
      <c r="A492" s="115"/>
      <c r="E492" s="122"/>
      <c r="G492" s="16"/>
    </row>
    <row r="493" spans="1:7" s="17" customFormat="1">
      <c r="A493" s="115"/>
      <c r="E493" s="122"/>
      <c r="G493" s="16"/>
    </row>
    <row r="494" spans="1:7" s="17" customFormat="1">
      <c r="A494" s="115"/>
      <c r="E494" s="122"/>
      <c r="G494" s="16"/>
    </row>
    <row r="495" spans="1:7" s="17" customFormat="1">
      <c r="A495" s="115"/>
      <c r="E495" s="122"/>
      <c r="G495" s="16"/>
    </row>
    <row r="496" spans="1:7" s="17" customFormat="1">
      <c r="A496" s="115"/>
      <c r="E496" s="122"/>
      <c r="G496" s="16"/>
    </row>
    <row r="497" spans="1:7" s="17" customFormat="1">
      <c r="A497" s="115"/>
      <c r="E497" s="122"/>
      <c r="G497" s="16"/>
    </row>
    <row r="498" spans="1:7" s="17" customFormat="1">
      <c r="A498" s="115"/>
      <c r="E498" s="122"/>
      <c r="G498" s="16"/>
    </row>
    <row r="499" spans="1:7" s="17" customFormat="1">
      <c r="A499" s="115"/>
      <c r="E499" s="122"/>
      <c r="G499" s="16"/>
    </row>
    <row r="500" spans="1:7" s="17" customFormat="1">
      <c r="A500" s="115"/>
      <c r="E500" s="122"/>
      <c r="G500" s="16"/>
    </row>
    <row r="501" spans="1:7" s="17" customFormat="1">
      <c r="A501" s="115"/>
      <c r="E501" s="122"/>
      <c r="G501" s="16"/>
    </row>
    <row r="502" spans="1:7" s="17" customFormat="1">
      <c r="A502" s="115"/>
      <c r="E502" s="122"/>
      <c r="G502" s="16"/>
    </row>
    <row r="503" spans="1:7" s="17" customFormat="1">
      <c r="A503" s="115"/>
      <c r="E503" s="122"/>
      <c r="G503" s="16"/>
    </row>
    <row r="504" spans="1:7" s="17" customFormat="1">
      <c r="A504" s="115"/>
      <c r="E504" s="122"/>
      <c r="G504" s="16"/>
    </row>
    <row r="505" spans="1:7" s="17" customFormat="1">
      <c r="A505" s="115"/>
      <c r="E505" s="122"/>
      <c r="G505" s="16"/>
    </row>
    <row r="506" spans="1:7" s="17" customFormat="1">
      <c r="A506" s="115"/>
      <c r="E506" s="122"/>
      <c r="G506" s="16"/>
    </row>
    <row r="507" spans="1:7" s="17" customFormat="1">
      <c r="A507" s="115"/>
      <c r="E507" s="122"/>
      <c r="G507" s="16"/>
    </row>
    <row r="508" spans="1:7" s="17" customFormat="1">
      <c r="A508" s="115"/>
      <c r="E508" s="122"/>
      <c r="G508" s="16"/>
    </row>
    <row r="509" spans="1:7" s="17" customFormat="1">
      <c r="A509" s="115"/>
      <c r="E509" s="122"/>
      <c r="G509" s="16"/>
    </row>
    <row r="510" spans="1:7" s="17" customFormat="1">
      <c r="A510" s="115"/>
      <c r="E510" s="122"/>
      <c r="G510" s="16"/>
    </row>
    <row r="511" spans="1:7" s="17" customFormat="1">
      <c r="A511" s="115"/>
      <c r="E511" s="122"/>
      <c r="G511" s="16"/>
    </row>
    <row r="512" spans="1:7" s="17" customFormat="1">
      <c r="A512" s="115"/>
      <c r="E512" s="122"/>
      <c r="G512" s="16"/>
    </row>
    <row r="513" spans="1:7" s="17" customFormat="1">
      <c r="A513" s="115"/>
      <c r="E513" s="122"/>
      <c r="G513" s="16"/>
    </row>
    <row r="514" spans="1:7" s="17" customFormat="1">
      <c r="A514" s="115"/>
      <c r="E514" s="122"/>
      <c r="G514" s="16"/>
    </row>
    <row r="515" spans="1:7" s="17" customFormat="1">
      <c r="A515" s="115"/>
      <c r="E515" s="122"/>
      <c r="G515" s="16"/>
    </row>
    <row r="516" spans="1:7" s="17" customFormat="1">
      <c r="A516" s="115"/>
      <c r="E516" s="122"/>
      <c r="G516" s="16"/>
    </row>
    <row r="517" spans="1:7" s="17" customFormat="1">
      <c r="A517" s="115"/>
      <c r="E517" s="122"/>
      <c r="G517" s="16"/>
    </row>
    <row r="518" spans="1:7" s="17" customFormat="1">
      <c r="A518" s="115"/>
      <c r="E518" s="122"/>
      <c r="G518" s="16"/>
    </row>
    <row r="519" spans="1:7" s="17" customFormat="1">
      <c r="A519" s="115"/>
      <c r="E519" s="122"/>
      <c r="G519" s="16"/>
    </row>
    <row r="520" spans="1:7" s="17" customFormat="1">
      <c r="A520" s="115"/>
      <c r="E520" s="122"/>
      <c r="G520" s="16"/>
    </row>
    <row r="521" spans="1:7" s="17" customFormat="1">
      <c r="A521" s="115"/>
      <c r="E521" s="122"/>
      <c r="G521" s="16"/>
    </row>
    <row r="522" spans="1:7" s="17" customFormat="1">
      <c r="A522" s="115"/>
      <c r="E522" s="122"/>
      <c r="G522" s="16"/>
    </row>
    <row r="523" spans="1:7" s="17" customFormat="1">
      <c r="A523" s="115"/>
      <c r="E523" s="122"/>
      <c r="G523" s="16"/>
    </row>
    <row r="524" spans="1:7" s="17" customFormat="1">
      <c r="A524" s="115"/>
      <c r="E524" s="122"/>
      <c r="G524" s="16"/>
    </row>
    <row r="525" spans="1:7" s="17" customFormat="1">
      <c r="A525" s="115"/>
      <c r="E525" s="122"/>
      <c r="G525" s="16"/>
    </row>
    <row r="526" spans="1:7" s="17" customFormat="1">
      <c r="A526" s="115"/>
      <c r="E526" s="122"/>
      <c r="G526" s="16"/>
    </row>
    <row r="527" spans="1:7" s="17" customFormat="1">
      <c r="A527" s="115"/>
      <c r="E527" s="122"/>
      <c r="G527" s="16"/>
    </row>
    <row r="528" spans="1:7" s="17" customFormat="1">
      <c r="A528" s="115"/>
      <c r="E528" s="122"/>
      <c r="G528" s="16"/>
    </row>
    <row r="529" spans="1:7" s="17" customFormat="1">
      <c r="A529" s="115"/>
      <c r="E529" s="122"/>
      <c r="G529" s="16"/>
    </row>
    <row r="530" spans="1:7" s="17" customFormat="1">
      <c r="A530" s="115"/>
      <c r="E530" s="122"/>
      <c r="G530" s="16"/>
    </row>
    <row r="531" spans="1:7" s="17" customFormat="1">
      <c r="A531" s="115"/>
      <c r="E531" s="122"/>
      <c r="G531" s="16"/>
    </row>
    <row r="532" spans="1:7" s="17" customFormat="1">
      <c r="A532" s="115"/>
      <c r="E532" s="122"/>
      <c r="G532" s="16"/>
    </row>
    <row r="533" spans="1:7" s="17" customFormat="1">
      <c r="A533" s="115"/>
      <c r="E533" s="122"/>
      <c r="G533" s="16"/>
    </row>
    <row r="534" spans="1:7" s="17" customFormat="1">
      <c r="A534" s="115"/>
      <c r="E534" s="122"/>
      <c r="G534" s="16"/>
    </row>
    <row r="535" spans="1:7" s="17" customFormat="1">
      <c r="A535" s="115"/>
      <c r="E535" s="122"/>
      <c r="G535" s="16"/>
    </row>
    <row r="536" spans="1:7" s="17" customFormat="1">
      <c r="A536" s="115"/>
      <c r="E536" s="122"/>
      <c r="G536" s="16"/>
    </row>
    <row r="537" spans="1:7" s="17" customFormat="1">
      <c r="A537" s="115"/>
      <c r="E537" s="122"/>
      <c r="G537" s="16"/>
    </row>
    <row r="538" spans="1:7" s="17" customFormat="1">
      <c r="A538" s="115"/>
      <c r="E538" s="122"/>
      <c r="G538" s="16"/>
    </row>
    <row r="539" spans="1:7" s="17" customFormat="1">
      <c r="A539" s="115"/>
      <c r="E539" s="122"/>
      <c r="G539" s="16"/>
    </row>
    <row r="540" spans="1:7" s="17" customFormat="1">
      <c r="A540" s="115"/>
      <c r="E540" s="122"/>
      <c r="G540" s="16"/>
    </row>
    <row r="541" spans="1:7" s="17" customFormat="1">
      <c r="A541" s="115"/>
      <c r="E541" s="122"/>
      <c r="G541" s="16"/>
    </row>
    <row r="542" spans="1:7" s="17" customFormat="1">
      <c r="A542" s="115"/>
      <c r="E542" s="122"/>
      <c r="G542" s="16"/>
    </row>
    <row r="543" spans="1:7" s="17" customFormat="1">
      <c r="A543" s="115"/>
      <c r="E543" s="122"/>
      <c r="G543" s="16"/>
    </row>
    <row r="544" spans="1:7" s="17" customFormat="1">
      <c r="A544" s="115"/>
      <c r="E544" s="122"/>
      <c r="G544" s="16"/>
    </row>
    <row r="545" spans="1:7" s="17" customFormat="1">
      <c r="A545" s="115"/>
      <c r="E545" s="122"/>
      <c r="G545" s="16"/>
    </row>
    <row r="546" spans="1:7" s="17" customFormat="1">
      <c r="A546" s="115"/>
      <c r="E546" s="122"/>
      <c r="G546" s="16"/>
    </row>
    <row r="547" spans="1:7" s="17" customFormat="1">
      <c r="A547" s="115"/>
      <c r="E547" s="122"/>
      <c r="G547" s="16"/>
    </row>
    <row r="548" spans="1:7" s="17" customFormat="1">
      <c r="A548" s="115"/>
      <c r="E548" s="122"/>
      <c r="G548" s="16"/>
    </row>
    <row r="549" spans="1:7" s="17" customFormat="1">
      <c r="A549" s="115"/>
      <c r="E549" s="122"/>
      <c r="G549" s="16"/>
    </row>
    <row r="550" spans="1:7" s="17" customFormat="1">
      <c r="A550" s="115"/>
      <c r="E550" s="122"/>
      <c r="G550" s="16"/>
    </row>
    <row r="551" spans="1:7" s="17" customFormat="1">
      <c r="A551" s="115"/>
      <c r="E551" s="122"/>
      <c r="G551" s="16"/>
    </row>
    <row r="552" spans="1:7" s="17" customFormat="1">
      <c r="A552" s="115"/>
      <c r="E552" s="122"/>
      <c r="G552" s="16"/>
    </row>
    <row r="553" spans="1:7" s="17" customFormat="1">
      <c r="A553" s="115"/>
      <c r="E553" s="122"/>
      <c r="G553" s="16"/>
    </row>
    <row r="554" spans="1:7" s="17" customFormat="1">
      <c r="A554" s="115"/>
      <c r="E554" s="122"/>
      <c r="G554" s="16"/>
    </row>
    <row r="555" spans="1:7" s="17" customFormat="1">
      <c r="A555" s="115"/>
      <c r="E555" s="122"/>
      <c r="G555" s="16"/>
    </row>
    <row r="556" spans="1:7" s="17" customFormat="1">
      <c r="A556" s="115"/>
      <c r="E556" s="122"/>
      <c r="G556" s="16"/>
    </row>
    <row r="557" spans="1:7" s="17" customFormat="1">
      <c r="A557" s="115"/>
      <c r="E557" s="122"/>
      <c r="G557" s="16"/>
    </row>
    <row r="558" spans="1:7" s="17" customFormat="1">
      <c r="A558" s="115"/>
      <c r="E558" s="122"/>
      <c r="G558" s="16"/>
    </row>
    <row r="559" spans="1:7" s="17" customFormat="1">
      <c r="A559" s="115"/>
      <c r="E559" s="122"/>
      <c r="G559" s="16"/>
    </row>
    <row r="560" spans="1:7" s="17" customFormat="1">
      <c r="A560" s="115"/>
      <c r="E560" s="122"/>
      <c r="G560" s="16"/>
    </row>
    <row r="561" spans="1:7" s="17" customFormat="1">
      <c r="A561" s="115"/>
      <c r="E561" s="122"/>
      <c r="G561" s="16"/>
    </row>
    <row r="562" spans="1:7" s="17" customFormat="1">
      <c r="A562" s="115"/>
      <c r="E562" s="122"/>
      <c r="G562" s="16"/>
    </row>
    <row r="563" spans="1:7" s="17" customFormat="1">
      <c r="A563" s="115"/>
      <c r="E563" s="122"/>
      <c r="G563" s="16"/>
    </row>
    <row r="564" spans="1:7" s="17" customFormat="1">
      <c r="A564" s="115"/>
      <c r="E564" s="122"/>
      <c r="G564" s="16"/>
    </row>
    <row r="565" spans="1:7" s="17" customFormat="1">
      <c r="A565" s="115"/>
      <c r="E565" s="122"/>
      <c r="G565" s="16"/>
    </row>
    <row r="566" spans="1:7" s="17" customFormat="1">
      <c r="A566" s="115"/>
      <c r="E566" s="122"/>
      <c r="G566" s="16"/>
    </row>
    <row r="567" spans="1:7" s="17" customFormat="1">
      <c r="A567" s="115"/>
      <c r="E567" s="122"/>
      <c r="G567" s="16"/>
    </row>
    <row r="568" spans="1:7" s="17" customFormat="1">
      <c r="A568" s="115"/>
      <c r="E568" s="122"/>
      <c r="G568" s="16"/>
    </row>
    <row r="569" spans="1:7" s="17" customFormat="1">
      <c r="A569" s="115"/>
      <c r="E569" s="122"/>
      <c r="G569" s="16"/>
    </row>
    <row r="570" spans="1:7" s="17" customFormat="1">
      <c r="A570" s="115"/>
      <c r="E570" s="122"/>
      <c r="G570" s="16"/>
    </row>
    <row r="571" spans="1:7" s="17" customFormat="1">
      <c r="A571" s="115"/>
      <c r="E571" s="122"/>
      <c r="G571" s="16"/>
    </row>
    <row r="572" spans="1:7" s="17" customFormat="1">
      <c r="A572" s="115"/>
      <c r="E572" s="122"/>
      <c r="G572" s="16"/>
    </row>
    <row r="573" spans="1:7" s="17" customFormat="1">
      <c r="A573" s="115"/>
      <c r="E573" s="122"/>
      <c r="G573" s="16"/>
    </row>
    <row r="574" spans="1:7" s="17" customFormat="1">
      <c r="A574" s="115"/>
      <c r="E574" s="122"/>
      <c r="G574" s="16"/>
    </row>
    <row r="575" spans="1:7" s="17" customFormat="1">
      <c r="A575" s="115"/>
      <c r="E575" s="122"/>
      <c r="G575" s="16"/>
    </row>
    <row r="576" spans="1:7" s="17" customFormat="1">
      <c r="A576" s="115"/>
      <c r="E576" s="122"/>
      <c r="G576" s="16"/>
    </row>
    <row r="577" spans="1:7" s="17" customFormat="1">
      <c r="A577" s="115"/>
      <c r="E577" s="122"/>
      <c r="G577" s="16"/>
    </row>
    <row r="578" spans="1:7" s="17" customFormat="1">
      <c r="A578" s="115"/>
      <c r="E578" s="122"/>
      <c r="G578" s="16"/>
    </row>
    <row r="579" spans="1:7" s="17" customFormat="1">
      <c r="A579" s="115"/>
      <c r="E579" s="122"/>
      <c r="G579" s="16"/>
    </row>
    <row r="580" spans="1:7" s="17" customFormat="1">
      <c r="A580" s="115"/>
      <c r="E580" s="122"/>
      <c r="G580" s="16"/>
    </row>
    <row r="581" spans="1:7" s="17" customFormat="1">
      <c r="A581" s="115"/>
      <c r="E581" s="122"/>
      <c r="G581" s="16"/>
    </row>
    <row r="582" spans="1:7" s="17" customFormat="1">
      <c r="A582" s="115"/>
      <c r="E582" s="122"/>
      <c r="G582" s="16"/>
    </row>
    <row r="583" spans="1:7" s="17" customFormat="1">
      <c r="A583" s="115"/>
      <c r="E583" s="122"/>
      <c r="G583" s="16"/>
    </row>
    <row r="584" spans="1:7" s="17" customFormat="1">
      <c r="A584" s="115"/>
      <c r="E584" s="122"/>
      <c r="G584" s="16"/>
    </row>
    <row r="585" spans="1:7" s="17" customFormat="1">
      <c r="A585" s="115"/>
      <c r="E585" s="122"/>
      <c r="G585" s="16"/>
    </row>
    <row r="586" spans="1:7" s="17" customFormat="1">
      <c r="A586" s="115"/>
      <c r="E586" s="122"/>
      <c r="G586" s="16"/>
    </row>
    <row r="587" spans="1:7" s="17" customFormat="1">
      <c r="A587" s="115"/>
      <c r="E587" s="122"/>
      <c r="G587" s="16"/>
    </row>
    <row r="588" spans="1:7" s="17" customFormat="1">
      <c r="A588" s="115"/>
      <c r="E588" s="122"/>
      <c r="G588" s="16"/>
    </row>
    <row r="589" spans="1:7" s="17" customFormat="1">
      <c r="A589" s="115"/>
      <c r="E589" s="122"/>
      <c r="G589" s="16"/>
    </row>
    <row r="590" spans="1:7" s="17" customFormat="1">
      <c r="A590" s="115"/>
      <c r="E590" s="122"/>
      <c r="G590" s="16"/>
    </row>
    <row r="591" spans="1:7" s="17" customFormat="1">
      <c r="A591" s="115"/>
      <c r="E591" s="122"/>
      <c r="G591" s="16"/>
    </row>
    <row r="592" spans="1:7" s="17" customFormat="1">
      <c r="A592" s="115"/>
      <c r="E592" s="122"/>
      <c r="G592" s="16"/>
    </row>
    <row r="593" spans="1:7" s="17" customFormat="1">
      <c r="A593" s="115"/>
      <c r="E593" s="122"/>
      <c r="G593" s="16"/>
    </row>
    <row r="594" spans="1:7" s="17" customFormat="1">
      <c r="A594" s="115"/>
      <c r="E594" s="122"/>
      <c r="G594" s="16"/>
    </row>
    <row r="595" spans="1:7" s="17" customFormat="1">
      <c r="A595" s="115"/>
      <c r="E595" s="122"/>
      <c r="G595" s="16"/>
    </row>
    <row r="596" spans="1:7" s="17" customFormat="1">
      <c r="A596" s="115"/>
      <c r="E596" s="122"/>
      <c r="G596" s="16"/>
    </row>
    <row r="597" spans="1:7" s="17" customFormat="1">
      <c r="A597" s="115"/>
      <c r="E597" s="122"/>
      <c r="G597" s="16"/>
    </row>
    <row r="598" spans="1:7" s="17" customFormat="1">
      <c r="A598" s="115"/>
      <c r="E598" s="122"/>
      <c r="G598" s="16"/>
    </row>
    <row r="599" spans="1:7" s="17" customFormat="1">
      <c r="A599" s="115"/>
      <c r="E599" s="122"/>
      <c r="G599" s="16"/>
    </row>
    <row r="600" spans="1:7" s="17" customFormat="1">
      <c r="A600" s="115"/>
      <c r="E600" s="122"/>
      <c r="G600" s="16"/>
    </row>
    <row r="601" spans="1:7" s="17" customFormat="1">
      <c r="A601" s="115"/>
      <c r="E601" s="122"/>
      <c r="G601" s="16"/>
    </row>
    <row r="602" spans="1:7" s="17" customFormat="1">
      <c r="A602" s="115"/>
      <c r="E602" s="122"/>
      <c r="G602" s="16"/>
    </row>
    <row r="603" spans="1:7" s="17" customFormat="1">
      <c r="A603" s="115"/>
      <c r="E603" s="122"/>
      <c r="G603" s="16"/>
    </row>
    <row r="604" spans="1:7" s="17" customFormat="1">
      <c r="A604" s="115"/>
      <c r="E604" s="122"/>
      <c r="G604" s="16"/>
    </row>
    <row r="605" spans="1:7" s="17" customFormat="1">
      <c r="A605" s="115"/>
      <c r="E605" s="122"/>
      <c r="G605" s="16"/>
    </row>
    <row r="606" spans="1:7" s="17" customFormat="1">
      <c r="A606" s="115"/>
      <c r="E606" s="122"/>
      <c r="G606" s="16"/>
    </row>
    <row r="607" spans="1:7" s="17" customFormat="1">
      <c r="A607" s="115"/>
      <c r="E607" s="122"/>
      <c r="G607" s="16"/>
    </row>
    <row r="608" spans="1:7" s="17" customFormat="1">
      <c r="A608" s="115"/>
      <c r="E608" s="122"/>
      <c r="G608" s="16"/>
    </row>
    <row r="609" spans="1:7" s="17" customFormat="1">
      <c r="A609" s="115"/>
      <c r="E609" s="122"/>
      <c r="G609" s="16"/>
    </row>
    <row r="610" spans="1:7" s="17" customFormat="1">
      <c r="A610" s="115"/>
      <c r="E610" s="122"/>
      <c r="G610" s="16"/>
    </row>
    <row r="611" spans="1:7" s="17" customFormat="1">
      <c r="A611" s="115"/>
      <c r="E611" s="122"/>
      <c r="G611" s="16"/>
    </row>
    <row r="612" spans="1:7" s="17" customFormat="1">
      <c r="A612" s="115"/>
      <c r="E612" s="122"/>
      <c r="G612" s="16"/>
    </row>
    <row r="613" spans="1:7" s="17" customFormat="1">
      <c r="A613" s="115"/>
      <c r="E613" s="122"/>
      <c r="G613" s="16"/>
    </row>
    <row r="614" spans="1:7" s="17" customFormat="1">
      <c r="A614" s="115"/>
      <c r="E614" s="122"/>
      <c r="G614" s="16"/>
    </row>
    <row r="615" spans="1:7" s="17" customFormat="1">
      <c r="A615" s="115"/>
      <c r="E615" s="122"/>
      <c r="G615" s="16"/>
    </row>
    <row r="616" spans="1:7" s="17" customFormat="1">
      <c r="A616" s="115"/>
      <c r="E616" s="122"/>
      <c r="G616" s="16"/>
    </row>
    <row r="617" spans="1:7" s="17" customFormat="1">
      <c r="A617" s="115"/>
      <c r="E617" s="122"/>
      <c r="G617" s="16"/>
    </row>
    <row r="618" spans="1:7" s="17" customFormat="1">
      <c r="A618" s="115"/>
      <c r="E618" s="122"/>
      <c r="G618" s="16"/>
    </row>
    <row r="619" spans="1:7" s="17" customFormat="1">
      <c r="A619" s="115"/>
      <c r="E619" s="122"/>
      <c r="G619" s="16"/>
    </row>
    <row r="620" spans="1:7" s="17" customFormat="1">
      <c r="A620" s="115"/>
      <c r="E620" s="122"/>
      <c r="G620" s="16"/>
    </row>
    <row r="621" spans="1:7" s="17" customFormat="1">
      <c r="A621" s="115"/>
      <c r="E621" s="122"/>
      <c r="G621" s="16"/>
    </row>
    <row r="622" spans="1:7" s="17" customFormat="1">
      <c r="A622" s="115"/>
      <c r="E622" s="122"/>
      <c r="G622" s="16"/>
    </row>
    <row r="623" spans="1:7" s="17" customFormat="1">
      <c r="A623" s="115"/>
      <c r="E623" s="122"/>
      <c r="G623" s="16"/>
    </row>
    <row r="624" spans="1:7" s="17" customFormat="1">
      <c r="A624" s="115"/>
      <c r="E624" s="122"/>
      <c r="G624" s="16"/>
    </row>
    <row r="625" spans="1:7" s="17" customFormat="1">
      <c r="A625" s="115"/>
      <c r="E625" s="122"/>
      <c r="G625" s="16"/>
    </row>
    <row r="626" spans="1:7" s="17" customFormat="1">
      <c r="A626" s="115"/>
      <c r="E626" s="122"/>
      <c r="G626" s="16"/>
    </row>
    <row r="627" spans="1:7" s="17" customFormat="1">
      <c r="A627" s="115"/>
      <c r="E627" s="122"/>
      <c r="G627" s="16"/>
    </row>
    <row r="628" spans="1:7" s="17" customFormat="1">
      <c r="A628" s="115"/>
      <c r="E628" s="122"/>
      <c r="G628" s="16"/>
    </row>
    <row r="629" spans="1:7" s="17" customFormat="1">
      <c r="A629" s="115"/>
      <c r="E629" s="122"/>
      <c r="G629" s="16"/>
    </row>
    <row r="630" spans="1:7" s="17" customFormat="1">
      <c r="A630" s="115"/>
      <c r="E630" s="122"/>
      <c r="G630" s="16"/>
    </row>
    <row r="631" spans="1:7" s="17" customFormat="1">
      <c r="A631" s="115"/>
      <c r="E631" s="122"/>
      <c r="G631" s="16"/>
    </row>
    <row r="632" spans="1:7" s="17" customFormat="1">
      <c r="A632" s="115"/>
      <c r="E632" s="122"/>
      <c r="G632" s="16"/>
    </row>
    <row r="633" spans="1:7" s="17" customFormat="1">
      <c r="A633" s="115"/>
      <c r="E633" s="122"/>
      <c r="G633" s="16"/>
    </row>
    <row r="634" spans="1:7" s="17" customFormat="1">
      <c r="A634" s="115"/>
      <c r="E634" s="122"/>
      <c r="G634" s="16"/>
    </row>
    <row r="635" spans="1:7" s="17" customFormat="1">
      <c r="A635" s="115"/>
      <c r="E635" s="122"/>
      <c r="G635" s="16"/>
    </row>
    <row r="636" spans="1:7" s="17" customFormat="1">
      <c r="A636" s="115"/>
      <c r="E636" s="122"/>
      <c r="G636" s="16"/>
    </row>
    <row r="637" spans="1:7" s="17" customFormat="1">
      <c r="A637" s="115"/>
      <c r="E637" s="122"/>
      <c r="G637" s="16"/>
    </row>
    <row r="638" spans="1:7" s="17" customFormat="1">
      <c r="A638" s="115"/>
      <c r="E638" s="122"/>
      <c r="G638" s="16"/>
    </row>
    <row r="639" spans="1:7" s="17" customFormat="1">
      <c r="A639" s="115"/>
      <c r="E639" s="122"/>
      <c r="G639" s="16"/>
    </row>
    <row r="640" spans="1:7" s="17" customFormat="1">
      <c r="A640" s="115"/>
      <c r="E640" s="122"/>
      <c r="G640" s="16"/>
    </row>
    <row r="641" spans="1:7" s="17" customFormat="1">
      <c r="A641" s="115"/>
      <c r="E641" s="122"/>
      <c r="G641" s="16"/>
    </row>
    <row r="642" spans="1:7" s="17" customFormat="1">
      <c r="A642" s="115"/>
      <c r="E642" s="122"/>
      <c r="G642" s="16"/>
    </row>
    <row r="643" spans="1:7" s="17" customFormat="1">
      <c r="A643" s="115"/>
      <c r="E643" s="122"/>
      <c r="G643" s="16"/>
    </row>
    <row r="644" spans="1:7" s="17" customFormat="1">
      <c r="A644" s="115"/>
      <c r="E644" s="122"/>
      <c r="G644" s="16"/>
    </row>
    <row r="645" spans="1:7" s="17" customFormat="1">
      <c r="A645" s="115"/>
      <c r="E645" s="122"/>
      <c r="G645" s="16"/>
    </row>
    <row r="646" spans="1:7" s="17" customFormat="1">
      <c r="A646" s="115"/>
      <c r="E646" s="122"/>
      <c r="G646" s="16"/>
    </row>
    <row r="647" spans="1:7" s="17" customFormat="1">
      <c r="A647" s="115"/>
      <c r="E647" s="122"/>
      <c r="G647" s="16"/>
    </row>
    <row r="648" spans="1:7" s="17" customFormat="1">
      <c r="A648" s="115"/>
      <c r="E648" s="122"/>
      <c r="G648" s="16"/>
    </row>
    <row r="649" spans="1:7" s="17" customFormat="1">
      <c r="A649" s="115"/>
      <c r="E649" s="122"/>
      <c r="G649" s="16"/>
    </row>
    <row r="650" spans="1:7" s="17" customFormat="1">
      <c r="A650" s="115"/>
      <c r="E650" s="122"/>
      <c r="G650" s="16"/>
    </row>
    <row r="651" spans="1:7" s="17" customFormat="1">
      <c r="A651" s="115"/>
      <c r="E651" s="122"/>
      <c r="G651" s="16"/>
    </row>
    <row r="652" spans="1:7" s="17" customFormat="1">
      <c r="A652" s="115"/>
      <c r="E652" s="122"/>
      <c r="G652" s="16"/>
    </row>
    <row r="653" spans="1:7" s="17" customFormat="1">
      <c r="A653" s="115"/>
      <c r="E653" s="122"/>
      <c r="G653" s="16"/>
    </row>
    <row r="654" spans="1:7" s="17" customFormat="1">
      <c r="A654" s="115"/>
      <c r="E654" s="122"/>
      <c r="G654" s="16"/>
    </row>
    <row r="655" spans="1:7" s="17" customFormat="1">
      <c r="A655" s="115"/>
      <c r="E655" s="122"/>
      <c r="G655" s="16"/>
    </row>
    <row r="656" spans="1:7" s="17" customFormat="1">
      <c r="A656" s="115"/>
      <c r="E656" s="122"/>
      <c r="G656" s="16"/>
    </row>
    <row r="657" spans="1:7" s="17" customFormat="1">
      <c r="A657" s="115"/>
      <c r="E657" s="122"/>
      <c r="G657" s="16"/>
    </row>
    <row r="658" spans="1:7" s="17" customFormat="1">
      <c r="A658" s="115"/>
      <c r="E658" s="122"/>
      <c r="G658" s="16"/>
    </row>
    <row r="659" spans="1:7" s="17" customFormat="1">
      <c r="A659" s="115"/>
      <c r="E659" s="122"/>
      <c r="G659" s="16"/>
    </row>
    <row r="660" spans="1:7" s="17" customFormat="1">
      <c r="A660" s="115"/>
      <c r="E660" s="122"/>
      <c r="G660" s="16"/>
    </row>
    <row r="661" spans="1:7" s="17" customFormat="1">
      <c r="A661" s="115"/>
      <c r="E661" s="122"/>
      <c r="G661" s="16"/>
    </row>
    <row r="662" spans="1:7" s="17" customFormat="1">
      <c r="A662" s="115"/>
      <c r="E662" s="122"/>
      <c r="G662" s="16"/>
    </row>
    <row r="663" spans="1:7" s="17" customFormat="1">
      <c r="A663" s="115"/>
      <c r="E663" s="122"/>
      <c r="G663" s="16"/>
    </row>
    <row r="664" spans="1:7" s="17" customFormat="1">
      <c r="A664" s="115"/>
      <c r="E664" s="122"/>
      <c r="G664" s="16"/>
    </row>
    <row r="665" spans="1:7" s="17" customFormat="1">
      <c r="A665" s="115"/>
      <c r="E665" s="122"/>
      <c r="G665" s="16"/>
    </row>
    <row r="666" spans="1:7" s="17" customFormat="1">
      <c r="A666" s="115"/>
      <c r="E666" s="122"/>
      <c r="G666" s="16"/>
    </row>
    <row r="667" spans="1:7" s="17" customFormat="1">
      <c r="A667" s="115"/>
      <c r="E667" s="122"/>
      <c r="G667" s="16"/>
    </row>
    <row r="668" spans="1:7" s="17" customFormat="1">
      <c r="A668" s="115"/>
      <c r="E668" s="122"/>
      <c r="G668" s="16"/>
    </row>
    <row r="669" spans="1:7" s="17" customFormat="1">
      <c r="A669" s="115"/>
      <c r="E669" s="122"/>
      <c r="G669" s="16"/>
    </row>
    <row r="670" spans="1:7" s="17" customFormat="1">
      <c r="A670" s="115"/>
      <c r="E670" s="122"/>
      <c r="G670" s="16"/>
    </row>
    <row r="671" spans="1:7" s="17" customFormat="1">
      <c r="A671" s="115"/>
      <c r="E671" s="122"/>
      <c r="G671" s="16"/>
    </row>
    <row r="672" spans="1:7" s="17" customFormat="1">
      <c r="A672" s="115"/>
      <c r="E672" s="122"/>
      <c r="G672" s="16"/>
    </row>
    <row r="673" spans="1:7" s="17" customFormat="1">
      <c r="A673" s="115"/>
      <c r="E673" s="122"/>
      <c r="G673" s="16"/>
    </row>
    <row r="674" spans="1:7" s="17" customFormat="1">
      <c r="A674" s="115"/>
      <c r="E674" s="122"/>
      <c r="G674" s="16"/>
    </row>
    <row r="675" spans="1:7" s="17" customFormat="1">
      <c r="A675" s="115"/>
      <c r="E675" s="122"/>
      <c r="G675" s="16"/>
    </row>
    <row r="676" spans="1:7" s="17" customFormat="1">
      <c r="A676" s="115"/>
      <c r="E676" s="122"/>
      <c r="G676" s="16"/>
    </row>
    <row r="677" spans="1:7" s="17" customFormat="1">
      <c r="A677" s="115"/>
      <c r="E677" s="122"/>
      <c r="G677" s="16"/>
    </row>
    <row r="678" spans="1:7" s="17" customFormat="1">
      <c r="A678" s="115"/>
      <c r="E678" s="122"/>
      <c r="G678" s="16"/>
    </row>
    <row r="679" spans="1:7" s="17" customFormat="1">
      <c r="A679" s="115"/>
      <c r="E679" s="122"/>
      <c r="G679" s="16"/>
    </row>
    <row r="680" spans="1:7" s="17" customFormat="1">
      <c r="A680" s="115"/>
      <c r="E680" s="122"/>
      <c r="G680" s="16"/>
    </row>
    <row r="681" spans="1:7" s="17" customFormat="1">
      <c r="A681" s="115"/>
      <c r="E681" s="122"/>
      <c r="G681" s="16"/>
    </row>
    <row r="682" spans="1:7" s="17" customFormat="1">
      <c r="A682" s="115"/>
      <c r="E682" s="122"/>
      <c r="G682" s="16"/>
    </row>
    <row r="683" spans="1:7" s="17" customFormat="1">
      <c r="A683" s="115"/>
      <c r="E683" s="122"/>
      <c r="G683" s="16"/>
    </row>
    <row r="684" spans="1:7" s="17" customFormat="1">
      <c r="A684" s="115"/>
      <c r="E684" s="122"/>
      <c r="G684" s="16"/>
    </row>
    <row r="685" spans="1:7" s="17" customFormat="1">
      <c r="A685" s="115"/>
      <c r="E685" s="122"/>
      <c r="G685" s="16"/>
    </row>
    <row r="686" spans="1:7" s="17" customFormat="1">
      <c r="A686" s="115"/>
      <c r="E686" s="122"/>
      <c r="G686" s="16"/>
    </row>
    <row r="687" spans="1:7" s="17" customFormat="1">
      <c r="A687" s="115"/>
      <c r="E687" s="122"/>
      <c r="G687" s="16"/>
    </row>
    <row r="688" spans="1:7" s="17" customFormat="1">
      <c r="A688" s="115"/>
      <c r="E688" s="122"/>
      <c r="G688" s="16"/>
    </row>
    <row r="689" spans="1:7" s="17" customFormat="1">
      <c r="A689" s="115"/>
      <c r="E689" s="122"/>
      <c r="G689" s="16"/>
    </row>
    <row r="690" spans="1:7" s="17" customFormat="1">
      <c r="A690" s="115"/>
      <c r="E690" s="122"/>
      <c r="G690" s="16"/>
    </row>
    <row r="691" spans="1:7" s="17" customFormat="1">
      <c r="A691" s="115"/>
      <c r="E691" s="122"/>
      <c r="G691" s="16"/>
    </row>
    <row r="692" spans="1:7" s="17" customFormat="1">
      <c r="A692" s="115"/>
      <c r="E692" s="122"/>
      <c r="G692" s="16"/>
    </row>
    <row r="693" spans="1:7" s="17" customFormat="1">
      <c r="A693" s="115"/>
      <c r="E693" s="122"/>
      <c r="G693" s="16"/>
    </row>
    <row r="694" spans="1:7" s="17" customFormat="1">
      <c r="A694" s="115"/>
      <c r="E694" s="122"/>
      <c r="G694" s="16"/>
    </row>
    <row r="695" spans="1:7" s="17" customFormat="1">
      <c r="A695" s="115"/>
      <c r="E695" s="122"/>
      <c r="G695" s="16"/>
    </row>
    <row r="696" spans="1:7" s="17" customFormat="1">
      <c r="A696" s="115"/>
      <c r="E696" s="122"/>
      <c r="G696" s="16"/>
    </row>
    <row r="697" spans="1:7" s="17" customFormat="1">
      <c r="A697" s="115"/>
      <c r="E697" s="122"/>
      <c r="G697" s="16"/>
    </row>
    <row r="698" spans="1:7" s="17" customFormat="1">
      <c r="A698" s="115"/>
      <c r="E698" s="122"/>
      <c r="G698" s="16"/>
    </row>
    <row r="699" spans="1:7" s="17" customFormat="1">
      <c r="A699" s="115"/>
      <c r="E699" s="122"/>
      <c r="G699" s="16"/>
    </row>
    <row r="700" spans="1:7" s="17" customFormat="1">
      <c r="A700" s="115"/>
      <c r="E700" s="122"/>
      <c r="G700" s="16"/>
    </row>
    <row r="701" spans="1:7" s="17" customFormat="1">
      <c r="A701" s="115"/>
      <c r="E701" s="122"/>
      <c r="G701" s="16"/>
    </row>
    <row r="702" spans="1:7" s="17" customFormat="1">
      <c r="A702" s="115"/>
      <c r="E702" s="122"/>
      <c r="G702" s="16"/>
    </row>
    <row r="703" spans="1:7" s="17" customFormat="1">
      <c r="A703" s="115"/>
      <c r="E703" s="122"/>
      <c r="G703" s="16"/>
    </row>
    <row r="704" spans="1:7" s="17" customFormat="1">
      <c r="A704" s="115"/>
      <c r="E704" s="122"/>
      <c r="G704" s="16"/>
    </row>
    <row r="705" spans="1:7" s="17" customFormat="1">
      <c r="A705" s="115"/>
      <c r="E705" s="122"/>
      <c r="G705" s="16"/>
    </row>
    <row r="706" spans="1:7" s="17" customFormat="1">
      <c r="A706" s="115"/>
      <c r="E706" s="122"/>
      <c r="G706" s="16"/>
    </row>
    <row r="707" spans="1:7" s="17" customFormat="1">
      <c r="A707" s="115"/>
      <c r="E707" s="122"/>
      <c r="G707" s="16"/>
    </row>
    <row r="708" spans="1:7" s="17" customFormat="1">
      <c r="A708" s="115"/>
      <c r="E708" s="122"/>
      <c r="G708" s="16"/>
    </row>
    <row r="709" spans="1:7" s="17" customFormat="1">
      <c r="A709" s="115"/>
      <c r="E709" s="122"/>
      <c r="G709" s="16"/>
    </row>
    <row r="710" spans="1:7" s="17" customFormat="1">
      <c r="A710" s="115"/>
      <c r="E710" s="122"/>
      <c r="G710" s="16"/>
    </row>
    <row r="711" spans="1:7" s="17" customFormat="1">
      <c r="A711" s="115"/>
      <c r="E711" s="122"/>
      <c r="G711" s="16"/>
    </row>
    <row r="712" spans="1:7" s="17" customFormat="1">
      <c r="A712" s="115"/>
      <c r="E712" s="122"/>
      <c r="G712" s="16"/>
    </row>
    <row r="713" spans="1:7" s="17" customFormat="1">
      <c r="A713" s="115"/>
      <c r="E713" s="122"/>
      <c r="G713" s="16"/>
    </row>
    <row r="714" spans="1:7" s="17" customFormat="1">
      <c r="A714" s="115"/>
      <c r="E714" s="122"/>
      <c r="G714" s="16"/>
    </row>
    <row r="715" spans="1:7" s="17" customFormat="1">
      <c r="A715" s="115"/>
      <c r="E715" s="122"/>
      <c r="G715" s="16"/>
    </row>
    <row r="716" spans="1:7" s="17" customFormat="1">
      <c r="A716" s="115"/>
      <c r="E716" s="122"/>
      <c r="G716" s="16"/>
    </row>
    <row r="717" spans="1:7" s="17" customFormat="1">
      <c r="A717" s="115"/>
      <c r="E717" s="122"/>
      <c r="G717" s="16"/>
    </row>
    <row r="718" spans="1:7" s="17" customFormat="1">
      <c r="A718" s="115"/>
      <c r="E718" s="122"/>
      <c r="G718" s="16"/>
    </row>
    <row r="719" spans="1:7" s="17" customFormat="1">
      <c r="A719" s="115"/>
      <c r="E719" s="122"/>
      <c r="G719" s="16"/>
    </row>
    <row r="720" spans="1:7" s="17" customFormat="1">
      <c r="A720" s="115"/>
      <c r="E720" s="122"/>
      <c r="G720" s="16"/>
    </row>
    <row r="721" spans="1:7" s="17" customFormat="1">
      <c r="A721" s="115"/>
      <c r="E721" s="122"/>
      <c r="G721" s="16"/>
    </row>
    <row r="722" spans="1:7" s="17" customFormat="1">
      <c r="A722" s="115"/>
      <c r="E722" s="122"/>
      <c r="G722" s="16"/>
    </row>
    <row r="723" spans="1:7" s="17" customFormat="1">
      <c r="A723" s="115"/>
      <c r="E723" s="122"/>
      <c r="G723" s="16"/>
    </row>
    <row r="724" spans="1:7" s="17" customFormat="1">
      <c r="A724" s="115"/>
      <c r="E724" s="122"/>
      <c r="G724" s="16"/>
    </row>
    <row r="725" spans="1:7" s="17" customFormat="1">
      <c r="A725" s="115"/>
      <c r="E725" s="122"/>
      <c r="G725" s="16"/>
    </row>
    <row r="726" spans="1:7" s="17" customFormat="1">
      <c r="A726" s="115"/>
      <c r="E726" s="122"/>
      <c r="G726" s="16"/>
    </row>
    <row r="727" spans="1:7" s="17" customFormat="1">
      <c r="A727" s="115"/>
      <c r="E727" s="122"/>
      <c r="G727" s="16"/>
    </row>
    <row r="728" spans="1:7" s="17" customFormat="1">
      <c r="A728" s="115"/>
      <c r="E728" s="122"/>
      <c r="G728" s="16"/>
    </row>
    <row r="729" spans="1:7" s="17" customFormat="1">
      <c r="A729" s="115"/>
      <c r="E729" s="122"/>
      <c r="G729" s="16"/>
    </row>
    <row r="730" spans="1:7" s="17" customFormat="1">
      <c r="A730" s="115"/>
      <c r="E730" s="122"/>
      <c r="G730" s="16"/>
    </row>
    <row r="731" spans="1:7" s="17" customFormat="1">
      <c r="A731" s="115"/>
      <c r="E731" s="122"/>
      <c r="G731" s="16"/>
    </row>
    <row r="732" spans="1:7" s="17" customFormat="1">
      <c r="A732" s="115"/>
      <c r="E732" s="122"/>
      <c r="G732" s="16"/>
    </row>
    <row r="733" spans="1:7" s="17" customFormat="1">
      <c r="A733" s="115"/>
      <c r="E733" s="122"/>
      <c r="G733" s="16"/>
    </row>
    <row r="734" spans="1:7" s="17" customFormat="1">
      <c r="A734" s="115"/>
      <c r="E734" s="122"/>
      <c r="G734" s="16"/>
    </row>
    <row r="735" spans="1:7" s="17" customFormat="1">
      <c r="A735" s="115"/>
      <c r="E735" s="122"/>
      <c r="G735" s="16"/>
    </row>
    <row r="736" spans="1:7" s="17" customFormat="1">
      <c r="A736" s="115"/>
      <c r="E736" s="122"/>
      <c r="G736" s="16"/>
    </row>
    <row r="737" spans="1:7" s="17" customFormat="1">
      <c r="A737" s="115"/>
      <c r="E737" s="122"/>
      <c r="G737" s="16"/>
    </row>
    <row r="738" spans="1:7" s="17" customFormat="1">
      <c r="A738" s="115"/>
      <c r="E738" s="122"/>
      <c r="G738" s="16"/>
    </row>
    <row r="739" spans="1:7" s="17" customFormat="1">
      <c r="A739" s="115"/>
      <c r="E739" s="122"/>
      <c r="G739" s="16"/>
    </row>
    <row r="740" spans="1:7" s="17" customFormat="1">
      <c r="A740" s="115"/>
      <c r="E740" s="122"/>
      <c r="G740" s="16"/>
    </row>
    <row r="741" spans="1:7" s="17" customFormat="1">
      <c r="A741" s="115"/>
      <c r="E741" s="122"/>
      <c r="G741" s="16"/>
    </row>
    <row r="742" spans="1:7" s="17" customFormat="1">
      <c r="A742" s="115"/>
      <c r="E742" s="122"/>
      <c r="G742" s="16"/>
    </row>
    <row r="743" spans="1:7" s="17" customFormat="1">
      <c r="A743" s="115"/>
      <c r="E743" s="122"/>
      <c r="G743" s="16"/>
    </row>
    <row r="744" spans="1:7" s="17" customFormat="1">
      <c r="A744" s="115"/>
      <c r="E744" s="122"/>
      <c r="G744" s="16"/>
    </row>
    <row r="745" spans="1:7" s="17" customFormat="1">
      <c r="A745" s="115"/>
      <c r="E745" s="122"/>
      <c r="G745" s="16"/>
    </row>
    <row r="746" spans="1:7" s="17" customFormat="1">
      <c r="A746" s="115"/>
      <c r="E746" s="122"/>
      <c r="G746" s="16"/>
    </row>
    <row r="747" spans="1:7" s="17" customFormat="1">
      <c r="A747" s="115"/>
      <c r="E747" s="122"/>
      <c r="G747" s="16"/>
    </row>
    <row r="748" spans="1:7" s="17" customFormat="1">
      <c r="A748" s="115"/>
      <c r="E748" s="122"/>
      <c r="G748" s="16"/>
    </row>
    <row r="749" spans="1:7" s="17" customFormat="1">
      <c r="A749" s="115"/>
      <c r="E749" s="122"/>
      <c r="G749" s="16"/>
    </row>
    <row r="750" spans="1:7" s="17" customFormat="1">
      <c r="A750" s="115"/>
      <c r="E750" s="122"/>
      <c r="G750" s="16"/>
    </row>
    <row r="751" spans="1:7" s="17" customFormat="1">
      <c r="A751" s="115"/>
      <c r="E751" s="122"/>
      <c r="G751" s="16"/>
    </row>
    <row r="752" spans="1:7" s="17" customFormat="1">
      <c r="A752" s="115"/>
      <c r="E752" s="122"/>
      <c r="G752" s="16"/>
    </row>
    <row r="753" spans="1:7" s="17" customFormat="1">
      <c r="A753" s="115"/>
      <c r="E753" s="122"/>
      <c r="G753" s="16"/>
    </row>
    <row r="754" spans="1:7" s="17" customFormat="1">
      <c r="A754" s="115"/>
      <c r="E754" s="122"/>
      <c r="G754" s="16"/>
    </row>
    <row r="755" spans="1:7" s="17" customFormat="1">
      <c r="A755" s="115"/>
      <c r="E755" s="122"/>
      <c r="G755" s="16"/>
    </row>
    <row r="756" spans="1:7" s="17" customFormat="1">
      <c r="A756" s="115"/>
      <c r="E756" s="122"/>
      <c r="G756" s="16"/>
    </row>
    <row r="757" spans="1:7" s="17" customFormat="1">
      <c r="A757" s="115"/>
      <c r="E757" s="122"/>
      <c r="G757" s="16"/>
    </row>
    <row r="758" spans="1:7" s="17" customFormat="1">
      <c r="A758" s="115"/>
      <c r="E758" s="122"/>
      <c r="G758" s="16"/>
    </row>
    <row r="759" spans="1:7" s="17" customFormat="1">
      <c r="A759" s="115"/>
      <c r="E759" s="122"/>
      <c r="G759" s="16"/>
    </row>
    <row r="760" spans="1:7" s="17" customFormat="1">
      <c r="A760" s="115"/>
      <c r="E760" s="122"/>
      <c r="G760" s="16"/>
    </row>
    <row r="761" spans="1:7" s="17" customFormat="1">
      <c r="A761" s="115"/>
      <c r="E761" s="122"/>
      <c r="G761" s="16"/>
    </row>
    <row r="762" spans="1:7" s="17" customFormat="1">
      <c r="A762" s="115"/>
      <c r="E762" s="122"/>
      <c r="G762" s="16"/>
    </row>
    <row r="763" spans="1:7" s="17" customFormat="1">
      <c r="A763" s="115"/>
      <c r="E763" s="122"/>
      <c r="G763" s="16"/>
    </row>
    <row r="764" spans="1:7" s="17" customFormat="1">
      <c r="A764" s="115"/>
      <c r="E764" s="122"/>
      <c r="G764" s="16"/>
    </row>
    <row r="765" spans="1:7" s="17" customFormat="1">
      <c r="A765" s="115"/>
      <c r="E765" s="122"/>
      <c r="G765" s="16"/>
    </row>
    <row r="766" spans="1:7" s="17" customFormat="1">
      <c r="A766" s="115"/>
      <c r="E766" s="122"/>
      <c r="G766" s="16"/>
    </row>
    <row r="767" spans="1:7" s="17" customFormat="1">
      <c r="A767" s="115"/>
      <c r="E767" s="122"/>
      <c r="G767" s="16"/>
    </row>
    <row r="768" spans="1:7" s="17" customFormat="1">
      <c r="A768" s="115"/>
      <c r="E768" s="122"/>
      <c r="G768" s="16"/>
    </row>
    <row r="769" spans="1:7" s="17" customFormat="1">
      <c r="A769" s="115"/>
      <c r="E769" s="122"/>
      <c r="G769" s="16"/>
    </row>
    <row r="770" spans="1:7" s="17" customFormat="1">
      <c r="E770" s="122"/>
    </row>
    <row r="771" spans="1:7" s="17" customFormat="1">
      <c r="E771" s="122"/>
    </row>
    <row r="772" spans="1:7" s="17" customFormat="1">
      <c r="E772" s="122"/>
    </row>
    <row r="773" spans="1:7" s="17" customFormat="1">
      <c r="E773" s="122"/>
    </row>
    <row r="774" spans="1:7" s="17" customFormat="1">
      <c r="E774" s="122"/>
    </row>
    <row r="775" spans="1:7" s="17" customFormat="1">
      <c r="E775" s="122"/>
    </row>
    <row r="776" spans="1:7" s="17" customFormat="1">
      <c r="E776" s="122"/>
    </row>
    <row r="777" spans="1:7" s="17" customFormat="1">
      <c r="E777" s="122"/>
    </row>
    <row r="778" spans="1:7" s="17" customFormat="1">
      <c r="E778" s="122"/>
    </row>
    <row r="779" spans="1:7" s="17" customFormat="1">
      <c r="E779" s="122"/>
    </row>
    <row r="780" spans="1:7" s="17" customFormat="1">
      <c r="E780" s="122"/>
    </row>
    <row r="781" spans="1:7" s="17" customFormat="1">
      <c r="E781" s="122"/>
    </row>
    <row r="782" spans="1:7" s="17" customFormat="1">
      <c r="E782" s="122"/>
    </row>
    <row r="783" spans="1:7" s="17" customFormat="1">
      <c r="E783" s="122"/>
    </row>
    <row r="784" spans="1:7" s="17" customFormat="1">
      <c r="E784" s="122"/>
    </row>
    <row r="785" spans="5:5" s="17" customFormat="1">
      <c r="E785" s="122"/>
    </row>
    <row r="786" spans="5:5" s="17" customFormat="1">
      <c r="E786" s="122"/>
    </row>
    <row r="787" spans="5:5" s="17" customFormat="1">
      <c r="E787" s="122"/>
    </row>
    <row r="788" spans="5:5" s="17" customFormat="1">
      <c r="E788" s="122"/>
    </row>
    <row r="789" spans="5:5" s="17" customFormat="1">
      <c r="E789" s="122"/>
    </row>
    <row r="790" spans="5:5" s="17" customFormat="1">
      <c r="E790" s="122"/>
    </row>
    <row r="791" spans="5:5" s="17" customFormat="1">
      <c r="E791" s="122"/>
    </row>
    <row r="792" spans="5:5" s="17" customFormat="1">
      <c r="E792" s="122"/>
    </row>
    <row r="793" spans="5:5" s="17" customFormat="1">
      <c r="E793" s="122"/>
    </row>
    <row r="794" spans="5:5" s="17" customFormat="1">
      <c r="E794" s="122"/>
    </row>
    <row r="795" spans="5:5" s="17" customFormat="1">
      <c r="E795" s="122"/>
    </row>
    <row r="796" spans="5:5" s="17" customFormat="1">
      <c r="E796" s="122"/>
    </row>
    <row r="797" spans="5:5" s="17" customFormat="1">
      <c r="E797" s="122"/>
    </row>
    <row r="798" spans="5:5" s="17" customFormat="1">
      <c r="E798" s="122"/>
    </row>
    <row r="799" spans="5:5" s="17" customFormat="1">
      <c r="E799" s="122"/>
    </row>
    <row r="800" spans="5:5" s="17" customFormat="1">
      <c r="E800" s="122"/>
    </row>
    <row r="801" spans="5:5" s="17" customFormat="1">
      <c r="E801" s="122"/>
    </row>
    <row r="802" spans="5:5" s="17" customFormat="1">
      <c r="E802" s="122"/>
    </row>
    <row r="803" spans="5:5" s="17" customFormat="1">
      <c r="E803" s="122"/>
    </row>
    <row r="804" spans="5:5" s="17" customFormat="1">
      <c r="E804" s="122"/>
    </row>
    <row r="805" spans="5:5" s="17" customFormat="1">
      <c r="E805" s="122"/>
    </row>
    <row r="806" spans="5:5" s="17" customFormat="1">
      <c r="E806" s="122"/>
    </row>
    <row r="807" spans="5:5" s="17" customFormat="1">
      <c r="E807" s="122"/>
    </row>
    <row r="808" spans="5:5" s="17" customFormat="1">
      <c r="E808" s="122"/>
    </row>
    <row r="809" spans="5:5" s="17" customFormat="1">
      <c r="E809" s="122"/>
    </row>
    <row r="810" spans="5:5" s="17" customFormat="1">
      <c r="E810" s="122"/>
    </row>
    <row r="811" spans="5:5" s="17" customFormat="1">
      <c r="E811" s="122"/>
    </row>
    <row r="812" spans="5:5" s="17" customFormat="1">
      <c r="E812" s="122"/>
    </row>
    <row r="813" spans="5:5" s="17" customFormat="1">
      <c r="E813" s="122"/>
    </row>
    <row r="814" spans="5:5" s="17" customFormat="1">
      <c r="E814" s="122"/>
    </row>
    <row r="815" spans="5:5" s="17" customFormat="1">
      <c r="E815" s="122"/>
    </row>
    <row r="816" spans="5:5" s="17" customFormat="1">
      <c r="E816" s="122"/>
    </row>
    <row r="817" spans="5:5" s="17" customFormat="1">
      <c r="E817" s="122"/>
    </row>
    <row r="818" spans="5:5" s="17" customFormat="1">
      <c r="E818" s="122"/>
    </row>
    <row r="819" spans="5:5" s="17" customFormat="1">
      <c r="E819" s="122"/>
    </row>
    <row r="820" spans="5:5" s="17" customFormat="1">
      <c r="E820" s="122"/>
    </row>
    <row r="821" spans="5:5" s="17" customFormat="1">
      <c r="E821" s="122"/>
    </row>
    <row r="822" spans="5:5" s="17" customFormat="1">
      <c r="E822" s="122"/>
    </row>
    <row r="823" spans="5:5" s="17" customFormat="1">
      <c r="E823" s="122"/>
    </row>
    <row r="824" spans="5:5" s="17" customFormat="1">
      <c r="E824" s="122"/>
    </row>
    <row r="825" spans="5:5" s="17" customFormat="1">
      <c r="E825" s="122"/>
    </row>
    <row r="826" spans="5:5" s="17" customFormat="1">
      <c r="E826" s="122"/>
    </row>
    <row r="827" spans="5:5" s="17" customFormat="1">
      <c r="E827" s="122"/>
    </row>
    <row r="828" spans="5:5" s="17" customFormat="1">
      <c r="E828" s="122"/>
    </row>
    <row r="829" spans="5:5" s="17" customFormat="1">
      <c r="E829" s="122"/>
    </row>
    <row r="830" spans="5:5" s="17" customFormat="1">
      <c r="E830" s="122"/>
    </row>
    <row r="831" spans="5:5" s="17" customFormat="1">
      <c r="E831" s="122"/>
    </row>
    <row r="832" spans="5:5" s="17" customFormat="1">
      <c r="E832" s="122"/>
    </row>
    <row r="833" spans="5:5" s="17" customFormat="1">
      <c r="E833" s="122"/>
    </row>
    <row r="834" spans="5:5" s="17" customFormat="1">
      <c r="E834" s="122"/>
    </row>
    <row r="835" spans="5:5" s="17" customFormat="1">
      <c r="E835" s="122"/>
    </row>
    <row r="836" spans="5:5" s="17" customFormat="1">
      <c r="E836" s="122"/>
    </row>
    <row r="837" spans="5:5" s="17" customFormat="1">
      <c r="E837" s="122"/>
    </row>
    <row r="838" spans="5:5" s="17" customFormat="1">
      <c r="E838" s="122"/>
    </row>
    <row r="839" spans="5:5" s="17" customFormat="1">
      <c r="E839" s="122"/>
    </row>
    <row r="840" spans="5:5" s="17" customFormat="1">
      <c r="E840" s="122"/>
    </row>
    <row r="841" spans="5:5" s="17" customFormat="1">
      <c r="E841" s="122"/>
    </row>
    <row r="842" spans="5:5" s="17" customFormat="1">
      <c r="E842" s="122"/>
    </row>
    <row r="843" spans="5:5" s="17" customFormat="1">
      <c r="E843" s="122"/>
    </row>
    <row r="844" spans="5:5" s="17" customFormat="1">
      <c r="E844" s="122"/>
    </row>
    <row r="845" spans="5:5" s="17" customFormat="1">
      <c r="E845" s="122"/>
    </row>
    <row r="846" spans="5:5" s="17" customFormat="1">
      <c r="E846" s="122"/>
    </row>
    <row r="847" spans="5:5" s="17" customFormat="1">
      <c r="E847" s="122"/>
    </row>
    <row r="848" spans="5:5" s="17" customFormat="1">
      <c r="E848" s="122"/>
    </row>
    <row r="849" spans="5:5" s="17" customFormat="1">
      <c r="E849" s="122"/>
    </row>
    <row r="850" spans="5:5" s="17" customFormat="1">
      <c r="E850" s="122"/>
    </row>
    <row r="851" spans="5:5" s="17" customFormat="1">
      <c r="E851" s="122"/>
    </row>
    <row r="852" spans="5:5" s="17" customFormat="1">
      <c r="E852" s="122"/>
    </row>
    <row r="853" spans="5:5" s="17" customFormat="1">
      <c r="E853" s="122"/>
    </row>
    <row r="854" spans="5:5" s="17" customFormat="1">
      <c r="E854" s="122"/>
    </row>
    <row r="855" spans="5:5" s="17" customFormat="1">
      <c r="E855" s="122"/>
    </row>
    <row r="856" spans="5:5" s="17" customFormat="1">
      <c r="E856" s="122"/>
    </row>
    <row r="857" spans="5:5" s="17" customFormat="1">
      <c r="E857" s="122"/>
    </row>
    <row r="858" spans="5:5" s="17" customFormat="1">
      <c r="E858" s="122"/>
    </row>
    <row r="859" spans="5:5" s="17" customFormat="1">
      <c r="E859" s="122"/>
    </row>
    <row r="860" spans="5:5" s="17" customFormat="1">
      <c r="E860" s="122"/>
    </row>
    <row r="861" spans="5:5" s="17" customFormat="1">
      <c r="E861" s="122"/>
    </row>
    <row r="862" spans="5:5" s="17" customFormat="1">
      <c r="E862" s="122"/>
    </row>
    <row r="863" spans="5:5" s="17" customFormat="1">
      <c r="E863" s="122"/>
    </row>
    <row r="864" spans="5:5" s="17" customFormat="1">
      <c r="E864" s="122"/>
    </row>
    <row r="865" spans="5:5" s="17" customFormat="1">
      <c r="E865" s="122"/>
    </row>
    <row r="866" spans="5:5" s="17" customFormat="1">
      <c r="E866" s="122"/>
    </row>
    <row r="867" spans="5:5" s="17" customFormat="1">
      <c r="E867" s="122"/>
    </row>
    <row r="868" spans="5:5" s="17" customFormat="1">
      <c r="E868" s="122"/>
    </row>
    <row r="869" spans="5:5" s="17" customFormat="1">
      <c r="E869" s="122"/>
    </row>
    <row r="870" spans="5:5" s="17" customFormat="1">
      <c r="E870" s="122"/>
    </row>
    <row r="871" spans="5:5" s="17" customFormat="1">
      <c r="E871" s="122"/>
    </row>
    <row r="872" spans="5:5" s="17" customFormat="1">
      <c r="E872" s="122"/>
    </row>
    <row r="873" spans="5:5" s="17" customFormat="1">
      <c r="E873" s="122"/>
    </row>
    <row r="874" spans="5:5" s="17" customFormat="1">
      <c r="E874" s="122"/>
    </row>
    <row r="875" spans="5:5" s="17" customFormat="1">
      <c r="E875" s="122"/>
    </row>
    <row r="876" spans="5:5" s="17" customFormat="1">
      <c r="E876" s="122"/>
    </row>
    <row r="877" spans="5:5" s="17" customFormat="1">
      <c r="E877" s="122"/>
    </row>
    <row r="878" spans="5:5" s="17" customFormat="1">
      <c r="E878" s="122"/>
    </row>
    <row r="879" spans="5:5" s="17" customFormat="1">
      <c r="E879" s="122"/>
    </row>
    <row r="880" spans="5:5" s="17" customFormat="1">
      <c r="E880" s="122"/>
    </row>
    <row r="881" spans="5:5" s="17" customFormat="1">
      <c r="E881" s="122"/>
    </row>
    <row r="882" spans="5:5" s="17" customFormat="1">
      <c r="E882" s="122"/>
    </row>
    <row r="883" spans="5:5" s="17" customFormat="1">
      <c r="E883" s="122"/>
    </row>
    <row r="884" spans="5:5" s="17" customFormat="1">
      <c r="E884" s="122"/>
    </row>
    <row r="885" spans="5:5" s="17" customFormat="1">
      <c r="E885" s="122"/>
    </row>
    <row r="886" spans="5:5" s="17" customFormat="1">
      <c r="E886" s="122"/>
    </row>
    <row r="887" spans="5:5" s="17" customFormat="1">
      <c r="E887" s="122"/>
    </row>
    <row r="888" spans="5:5" s="17" customFormat="1">
      <c r="E888" s="122"/>
    </row>
    <row r="889" spans="5:5" s="17" customFormat="1">
      <c r="E889" s="122"/>
    </row>
    <row r="890" spans="5:5" s="17" customFormat="1">
      <c r="E890" s="122"/>
    </row>
    <row r="891" spans="5:5" s="17" customFormat="1">
      <c r="E891" s="122"/>
    </row>
    <row r="892" spans="5:5" s="17" customFormat="1">
      <c r="E892" s="122"/>
    </row>
    <row r="893" spans="5:5" s="17" customFormat="1">
      <c r="E893" s="122"/>
    </row>
    <row r="894" spans="5:5" s="17" customFormat="1">
      <c r="E894" s="122"/>
    </row>
    <row r="895" spans="5:5" s="17" customFormat="1">
      <c r="E895" s="122"/>
    </row>
    <row r="896" spans="5:5" s="17" customFormat="1">
      <c r="E896" s="122"/>
    </row>
    <row r="897" spans="5:5" s="17" customFormat="1">
      <c r="E897" s="122"/>
    </row>
    <row r="898" spans="5:5" s="17" customFormat="1">
      <c r="E898" s="122"/>
    </row>
    <row r="899" spans="5:5" s="17" customFormat="1">
      <c r="E899" s="122"/>
    </row>
    <row r="900" spans="5:5" s="17" customFormat="1">
      <c r="E900" s="122"/>
    </row>
    <row r="901" spans="5:5" s="17" customFormat="1">
      <c r="E901" s="122"/>
    </row>
    <row r="902" spans="5:5" s="17" customFormat="1">
      <c r="E902" s="122"/>
    </row>
    <row r="903" spans="5:5" s="17" customFormat="1">
      <c r="E903" s="122"/>
    </row>
    <row r="904" spans="5:5" s="17" customFormat="1">
      <c r="E904" s="122"/>
    </row>
    <row r="905" spans="5:5" s="17" customFormat="1">
      <c r="E905" s="122"/>
    </row>
    <row r="906" spans="5:5" s="17" customFormat="1">
      <c r="E906" s="122"/>
    </row>
    <row r="907" spans="5:5" s="17" customFormat="1">
      <c r="E907" s="122"/>
    </row>
    <row r="908" spans="5:5" s="17" customFormat="1">
      <c r="E908" s="122"/>
    </row>
    <row r="909" spans="5:5" s="17" customFormat="1">
      <c r="E909" s="122"/>
    </row>
    <row r="910" spans="5:5" s="17" customFormat="1">
      <c r="E910" s="122"/>
    </row>
    <row r="911" spans="5:5" s="17" customFormat="1">
      <c r="E911" s="122"/>
    </row>
    <row r="912" spans="5:5" s="17" customFormat="1">
      <c r="E912" s="122"/>
    </row>
    <row r="913" spans="5:5" s="17" customFormat="1">
      <c r="E913" s="122"/>
    </row>
    <row r="914" spans="5:5" s="17" customFormat="1">
      <c r="E914" s="122"/>
    </row>
    <row r="915" spans="5:5" s="17" customFormat="1">
      <c r="E915" s="122"/>
    </row>
    <row r="916" spans="5:5" s="17" customFormat="1">
      <c r="E916" s="122"/>
    </row>
    <row r="917" spans="5:5" s="17" customFormat="1">
      <c r="E917" s="122"/>
    </row>
    <row r="918" spans="5:5" s="17" customFormat="1">
      <c r="E918" s="122"/>
    </row>
    <row r="919" spans="5:5" s="17" customFormat="1">
      <c r="E919" s="122"/>
    </row>
    <row r="920" spans="5:5" s="17" customFormat="1">
      <c r="E920" s="122"/>
    </row>
    <row r="921" spans="5:5" s="17" customFormat="1">
      <c r="E921" s="122"/>
    </row>
    <row r="922" spans="5:5" s="17" customFormat="1">
      <c r="E922" s="122"/>
    </row>
    <row r="923" spans="5:5" s="17" customFormat="1">
      <c r="E923" s="122"/>
    </row>
    <row r="924" spans="5:5" s="17" customFormat="1">
      <c r="E924" s="122"/>
    </row>
    <row r="925" spans="5:5" s="17" customFormat="1">
      <c r="E925" s="122"/>
    </row>
    <row r="926" spans="5:5" s="17" customFormat="1">
      <c r="E926" s="122"/>
    </row>
    <row r="927" spans="5:5" s="17" customFormat="1">
      <c r="E927" s="122"/>
    </row>
    <row r="928" spans="5:5" s="17" customFormat="1">
      <c r="E928" s="122"/>
    </row>
    <row r="929" spans="5:5" s="17" customFormat="1">
      <c r="E929" s="122"/>
    </row>
    <row r="930" spans="5:5" s="17" customFormat="1">
      <c r="E930" s="122"/>
    </row>
    <row r="931" spans="5:5" s="17" customFormat="1">
      <c r="E931" s="122"/>
    </row>
    <row r="932" spans="5:5" s="17" customFormat="1">
      <c r="E932" s="122"/>
    </row>
    <row r="933" spans="5:5" s="17" customFormat="1">
      <c r="E933" s="122"/>
    </row>
    <row r="934" spans="5:5" s="17" customFormat="1">
      <c r="E934" s="122"/>
    </row>
    <row r="935" spans="5:5" s="17" customFormat="1">
      <c r="E935" s="122"/>
    </row>
    <row r="936" spans="5:5" s="17" customFormat="1">
      <c r="E936" s="122"/>
    </row>
    <row r="937" spans="5:5" s="17" customFormat="1">
      <c r="E937" s="122"/>
    </row>
    <row r="938" spans="5:5" s="17" customFormat="1">
      <c r="E938" s="122"/>
    </row>
    <row r="939" spans="5:5" s="17" customFormat="1">
      <c r="E939" s="122"/>
    </row>
    <row r="940" spans="5:5" s="17" customFormat="1">
      <c r="E940" s="122"/>
    </row>
    <row r="941" spans="5:5" s="17" customFormat="1">
      <c r="E941" s="122"/>
    </row>
    <row r="942" spans="5:5" s="17" customFormat="1">
      <c r="E942" s="122"/>
    </row>
    <row r="943" spans="5:5" s="17" customFormat="1">
      <c r="E943" s="122"/>
    </row>
    <row r="944" spans="5:5" s="17" customFormat="1">
      <c r="E944" s="122"/>
    </row>
    <row r="945" spans="5:5" s="17" customFormat="1">
      <c r="E945" s="122"/>
    </row>
    <row r="946" spans="5:5" s="17" customFormat="1">
      <c r="E946" s="122"/>
    </row>
    <row r="947" spans="5:5" s="17" customFormat="1">
      <c r="E947" s="122"/>
    </row>
    <row r="948" spans="5:5" s="17" customFormat="1">
      <c r="E948" s="122"/>
    </row>
    <row r="949" spans="5:5" s="17" customFormat="1">
      <c r="E949" s="122"/>
    </row>
    <row r="950" spans="5:5" s="17" customFormat="1">
      <c r="E950" s="122"/>
    </row>
    <row r="951" spans="5:5" s="17" customFormat="1">
      <c r="E951" s="122"/>
    </row>
    <row r="952" spans="5:5" s="17" customFormat="1">
      <c r="E952" s="122"/>
    </row>
    <row r="953" spans="5:5" s="17" customFormat="1">
      <c r="E953" s="122"/>
    </row>
    <row r="954" spans="5:5" s="17" customFormat="1">
      <c r="E954" s="122"/>
    </row>
    <row r="955" spans="5:5" s="17" customFormat="1">
      <c r="E955" s="122"/>
    </row>
    <row r="956" spans="5:5" s="17" customFormat="1">
      <c r="E956" s="122"/>
    </row>
    <row r="957" spans="5:5" s="17" customFormat="1">
      <c r="E957" s="122"/>
    </row>
    <row r="958" spans="5:5" s="17" customFormat="1">
      <c r="E958" s="122"/>
    </row>
    <row r="959" spans="5:5" s="17" customFormat="1">
      <c r="E959" s="122"/>
    </row>
    <row r="960" spans="5:5" s="17" customFormat="1">
      <c r="E960" s="122"/>
    </row>
    <row r="961" spans="5:5" s="17" customFormat="1">
      <c r="E961" s="122"/>
    </row>
    <row r="962" spans="5:5" s="17" customFormat="1">
      <c r="E962" s="122"/>
    </row>
    <row r="963" spans="5:5" s="17" customFormat="1">
      <c r="E963" s="122"/>
    </row>
    <row r="964" spans="5:5" s="17" customFormat="1">
      <c r="E964" s="122"/>
    </row>
    <row r="965" spans="5:5" s="17" customFormat="1">
      <c r="E965" s="122"/>
    </row>
    <row r="966" spans="5:5" s="17" customFormat="1">
      <c r="E966" s="122"/>
    </row>
    <row r="967" spans="5:5" s="17" customFormat="1">
      <c r="E967" s="122"/>
    </row>
    <row r="968" spans="5:5" s="17" customFormat="1">
      <c r="E968" s="122"/>
    </row>
    <row r="969" spans="5:5" s="17" customFormat="1">
      <c r="E969" s="122"/>
    </row>
    <row r="970" spans="5:5" s="17" customFormat="1">
      <c r="E970" s="122"/>
    </row>
    <row r="971" spans="5:5" s="17" customFormat="1">
      <c r="E971" s="122"/>
    </row>
    <row r="972" spans="5:5" s="17" customFormat="1">
      <c r="E972" s="122"/>
    </row>
    <row r="973" spans="5:5" s="17" customFormat="1">
      <c r="E973" s="122"/>
    </row>
    <row r="974" spans="5:5" s="17" customFormat="1">
      <c r="E974" s="122"/>
    </row>
    <row r="975" spans="5:5" s="17" customFormat="1">
      <c r="E975" s="122"/>
    </row>
    <row r="976" spans="5:5" s="17" customFormat="1">
      <c r="E976" s="122"/>
    </row>
    <row r="977" spans="5:5" s="17" customFormat="1">
      <c r="E977" s="122"/>
    </row>
    <row r="978" spans="5:5" s="17" customFormat="1">
      <c r="E978" s="122"/>
    </row>
    <row r="979" spans="5:5" s="17" customFormat="1">
      <c r="E979" s="122"/>
    </row>
    <row r="980" spans="5:5" s="17" customFormat="1">
      <c r="E980" s="122"/>
    </row>
    <row r="981" spans="5:5" s="17" customFormat="1">
      <c r="E981" s="122"/>
    </row>
    <row r="982" spans="5:5" s="17" customFormat="1">
      <c r="E982" s="122"/>
    </row>
    <row r="983" spans="5:5" s="17" customFormat="1">
      <c r="E983" s="122"/>
    </row>
    <row r="984" spans="5:5" s="17" customFormat="1">
      <c r="E984" s="122"/>
    </row>
    <row r="985" spans="5:5" s="17" customFormat="1">
      <c r="E985" s="122"/>
    </row>
    <row r="986" spans="5:5" s="17" customFormat="1">
      <c r="E986" s="122"/>
    </row>
    <row r="987" spans="5:5" s="17" customFormat="1">
      <c r="E987" s="122"/>
    </row>
    <row r="988" spans="5:5" s="17" customFormat="1">
      <c r="E988" s="122"/>
    </row>
    <row r="989" spans="5:5" s="17" customFormat="1">
      <c r="E989" s="122"/>
    </row>
  </sheetData>
  <phoneticPr fontId="4"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H768"/>
  <sheetViews>
    <sheetView topLeftCell="A172" workbookViewId="0">
      <selection activeCell="B1" sqref="B1"/>
    </sheetView>
  </sheetViews>
  <sheetFormatPr defaultRowHeight="15"/>
  <cols>
    <col min="2" max="2" width="26.85546875" customWidth="1"/>
    <col min="7" max="7" width="27.7109375" customWidth="1"/>
    <col min="8" max="8" width="12.42578125" bestFit="1" customWidth="1"/>
  </cols>
  <sheetData>
    <row r="1" spans="1:8">
      <c r="A1" s="51" t="s">
        <v>137</v>
      </c>
      <c r="B1" s="52" t="s">
        <v>138</v>
      </c>
      <c r="C1" s="49" t="s">
        <v>27</v>
      </c>
      <c r="D1" s="49" t="s">
        <v>28</v>
      </c>
      <c r="E1" s="49" t="s">
        <v>29</v>
      </c>
      <c r="F1" s="49" t="s">
        <v>27</v>
      </c>
      <c r="G1" s="49" t="s">
        <v>28</v>
      </c>
      <c r="H1" s="49" t="s">
        <v>29</v>
      </c>
    </row>
    <row r="2" spans="1:8">
      <c r="A2" s="51">
        <v>0</v>
      </c>
      <c r="B2" s="53" t="s">
        <v>139</v>
      </c>
      <c r="C2" s="54">
        <v>10</v>
      </c>
      <c r="D2" s="54">
        <v>2</v>
      </c>
      <c r="E2" s="54">
        <v>15</v>
      </c>
      <c r="F2" t="s">
        <v>155</v>
      </c>
      <c r="G2" t="s">
        <v>156</v>
      </c>
    </row>
    <row r="3" spans="1:8">
      <c r="A3" s="50">
        <v>1</v>
      </c>
      <c r="B3" s="52"/>
      <c r="C3" s="54">
        <v>10</v>
      </c>
      <c r="D3" s="54">
        <v>2</v>
      </c>
      <c r="E3" s="54">
        <v>15</v>
      </c>
      <c r="F3" t="s">
        <v>155</v>
      </c>
      <c r="G3" t="s">
        <v>156</v>
      </c>
      <c r="H3" t="s">
        <v>157</v>
      </c>
    </row>
    <row r="4" spans="1:8">
      <c r="A4" s="50">
        <f>A3+1</f>
        <v>2</v>
      </c>
      <c r="B4" s="52"/>
      <c r="C4" s="54">
        <v>10</v>
      </c>
      <c r="D4" s="54">
        <v>2</v>
      </c>
      <c r="E4" s="54">
        <v>15</v>
      </c>
      <c r="F4" t="s">
        <v>155</v>
      </c>
      <c r="G4" t="s">
        <v>156</v>
      </c>
      <c r="H4" t="s">
        <v>157</v>
      </c>
    </row>
    <row r="5" spans="1:8">
      <c r="A5" s="50">
        <f t="shared" ref="A5:A11" si="0">A4+1</f>
        <v>3</v>
      </c>
      <c r="B5" s="52"/>
      <c r="C5" s="54">
        <v>10</v>
      </c>
      <c r="D5" s="54">
        <v>2</v>
      </c>
      <c r="E5" s="54">
        <v>15</v>
      </c>
      <c r="F5" t="s">
        <v>155</v>
      </c>
      <c r="G5" t="s">
        <v>156</v>
      </c>
      <c r="H5" t="s">
        <v>157</v>
      </c>
    </row>
    <row r="6" spans="1:8">
      <c r="A6" s="50">
        <f t="shared" si="0"/>
        <v>4</v>
      </c>
      <c r="B6" s="52"/>
      <c r="C6" s="54">
        <v>10</v>
      </c>
      <c r="D6" s="54">
        <v>2</v>
      </c>
      <c r="E6" s="54">
        <v>15</v>
      </c>
      <c r="F6" t="s">
        <v>155</v>
      </c>
      <c r="G6" t="s">
        <v>156</v>
      </c>
      <c r="H6" t="s">
        <v>157</v>
      </c>
    </row>
    <row r="7" spans="1:8">
      <c r="A7" s="50">
        <f t="shared" si="0"/>
        <v>5</v>
      </c>
      <c r="B7" s="52"/>
      <c r="C7" s="54">
        <v>10</v>
      </c>
      <c r="D7" s="54">
        <v>2</v>
      </c>
      <c r="E7" s="54">
        <v>15</v>
      </c>
      <c r="F7" t="s">
        <v>155</v>
      </c>
      <c r="G7" t="s">
        <v>156</v>
      </c>
      <c r="H7" t="s">
        <v>157</v>
      </c>
    </row>
    <row r="8" spans="1:8">
      <c r="A8" s="50">
        <f t="shared" si="0"/>
        <v>6</v>
      </c>
      <c r="B8" s="52"/>
      <c r="C8" s="54">
        <v>10</v>
      </c>
      <c r="D8" s="54">
        <v>2</v>
      </c>
      <c r="E8" s="54">
        <v>15</v>
      </c>
      <c r="F8" t="s">
        <v>155</v>
      </c>
      <c r="G8" t="s">
        <v>156</v>
      </c>
      <c r="H8" t="s">
        <v>157</v>
      </c>
    </row>
    <row r="9" spans="1:8">
      <c r="A9" s="50">
        <f t="shared" si="0"/>
        <v>7</v>
      </c>
      <c r="B9" s="52"/>
      <c r="C9" s="54">
        <v>10</v>
      </c>
      <c r="D9" s="54">
        <v>2</v>
      </c>
      <c r="E9" s="54">
        <v>15</v>
      </c>
      <c r="F9" t="s">
        <v>155</v>
      </c>
      <c r="G9" t="s">
        <v>156</v>
      </c>
      <c r="H9" t="s">
        <v>157</v>
      </c>
    </row>
    <row r="10" spans="1:8">
      <c r="A10" s="50">
        <f t="shared" si="0"/>
        <v>8</v>
      </c>
      <c r="B10" s="52"/>
      <c r="C10" s="54">
        <v>10</v>
      </c>
      <c r="D10" s="54">
        <v>2</v>
      </c>
      <c r="E10" s="54">
        <v>15</v>
      </c>
      <c r="F10" t="s">
        <v>155</v>
      </c>
      <c r="G10" t="s">
        <v>156</v>
      </c>
      <c r="H10" t="s">
        <v>157</v>
      </c>
    </row>
    <row r="11" spans="1:8">
      <c r="A11" s="50">
        <f t="shared" si="0"/>
        <v>9</v>
      </c>
      <c r="B11" s="52"/>
      <c r="C11" s="54">
        <v>10</v>
      </c>
      <c r="D11" s="54">
        <v>2</v>
      </c>
      <c r="E11" s="54">
        <v>15</v>
      </c>
      <c r="F11" t="s">
        <v>155</v>
      </c>
      <c r="G11" t="s">
        <v>156</v>
      </c>
      <c r="H11" t="s">
        <v>157</v>
      </c>
    </row>
    <row r="12" spans="1:8">
      <c r="A12" s="50">
        <v>10</v>
      </c>
      <c r="C12" s="49">
        <v>12</v>
      </c>
      <c r="D12" s="49">
        <v>2</v>
      </c>
      <c r="E12" s="49">
        <v>17.25</v>
      </c>
      <c r="F12" t="s">
        <v>158</v>
      </c>
      <c r="G12" t="s">
        <v>156</v>
      </c>
      <c r="H12" t="s">
        <v>159</v>
      </c>
    </row>
    <row r="13" spans="1:8">
      <c r="A13" s="50">
        <f>A12+1</f>
        <v>11</v>
      </c>
      <c r="B13" s="52"/>
      <c r="C13" s="49">
        <v>12</v>
      </c>
      <c r="D13" s="49">
        <v>2</v>
      </c>
      <c r="E13" s="49">
        <v>17.25</v>
      </c>
      <c r="F13" t="s">
        <v>158</v>
      </c>
      <c r="G13" t="s">
        <v>156</v>
      </c>
      <c r="H13" t="s">
        <v>159</v>
      </c>
    </row>
    <row r="14" spans="1:8">
      <c r="A14" s="50">
        <f>A13+1</f>
        <v>12</v>
      </c>
      <c r="B14" s="52"/>
      <c r="C14" s="49">
        <v>12</v>
      </c>
      <c r="D14" s="49">
        <v>2</v>
      </c>
      <c r="E14" s="49">
        <v>17.25</v>
      </c>
      <c r="F14" t="s">
        <v>158</v>
      </c>
      <c r="G14" t="s">
        <v>156</v>
      </c>
      <c r="H14" t="s">
        <v>159</v>
      </c>
    </row>
    <row r="15" spans="1:8">
      <c r="A15" s="50">
        <f t="shared" ref="A15:A37" si="1">A14+1</f>
        <v>13</v>
      </c>
      <c r="B15" s="52"/>
      <c r="C15" s="49">
        <v>12</v>
      </c>
      <c r="D15" s="49">
        <v>2</v>
      </c>
      <c r="E15" s="49">
        <v>17.25</v>
      </c>
      <c r="F15" t="s">
        <v>158</v>
      </c>
      <c r="G15" t="s">
        <v>156</v>
      </c>
      <c r="H15" t="s">
        <v>159</v>
      </c>
    </row>
    <row r="16" spans="1:8">
      <c r="A16" s="50">
        <f t="shared" si="1"/>
        <v>14</v>
      </c>
      <c r="B16" s="52"/>
      <c r="C16" s="49">
        <v>12</v>
      </c>
      <c r="D16" s="49">
        <v>2</v>
      </c>
      <c r="E16" s="49">
        <v>17.25</v>
      </c>
      <c r="F16" t="s">
        <v>158</v>
      </c>
      <c r="G16" t="s">
        <v>156</v>
      </c>
      <c r="H16" t="s">
        <v>159</v>
      </c>
    </row>
    <row r="17" spans="1:8">
      <c r="A17" s="50">
        <f t="shared" si="1"/>
        <v>15</v>
      </c>
      <c r="B17" s="52"/>
      <c r="C17" s="49">
        <v>12</v>
      </c>
      <c r="D17" s="49">
        <v>2</v>
      </c>
      <c r="E17" s="49">
        <v>17.25</v>
      </c>
      <c r="F17" t="s">
        <v>158</v>
      </c>
      <c r="G17" t="s">
        <v>156</v>
      </c>
      <c r="H17" t="s">
        <v>159</v>
      </c>
    </row>
    <row r="18" spans="1:8">
      <c r="A18" s="50">
        <f t="shared" si="1"/>
        <v>16</v>
      </c>
      <c r="B18" s="52"/>
      <c r="C18" s="49">
        <v>12</v>
      </c>
      <c r="D18" s="49">
        <v>2</v>
      </c>
      <c r="E18" s="49">
        <v>17.25</v>
      </c>
      <c r="F18" t="s">
        <v>158</v>
      </c>
      <c r="G18" t="s">
        <v>156</v>
      </c>
      <c r="H18" t="s">
        <v>159</v>
      </c>
    </row>
    <row r="19" spans="1:8">
      <c r="A19" s="50">
        <f t="shared" si="1"/>
        <v>17</v>
      </c>
      <c r="B19" s="52"/>
      <c r="C19" s="49">
        <v>12</v>
      </c>
      <c r="D19" s="49">
        <v>2</v>
      </c>
      <c r="E19" s="49">
        <v>17.25</v>
      </c>
      <c r="F19" t="s">
        <v>158</v>
      </c>
      <c r="G19" t="s">
        <v>156</v>
      </c>
      <c r="H19" t="s">
        <v>159</v>
      </c>
    </row>
    <row r="20" spans="1:8">
      <c r="A20" s="50">
        <f t="shared" si="1"/>
        <v>18</v>
      </c>
      <c r="B20" s="52"/>
      <c r="C20" s="49">
        <v>12</v>
      </c>
      <c r="D20" s="49">
        <v>2</v>
      </c>
      <c r="E20" s="49">
        <v>17.25</v>
      </c>
      <c r="F20" t="s">
        <v>158</v>
      </c>
      <c r="G20" t="s">
        <v>156</v>
      </c>
      <c r="H20" t="s">
        <v>159</v>
      </c>
    </row>
    <row r="21" spans="1:8">
      <c r="A21" s="50">
        <f t="shared" si="1"/>
        <v>19</v>
      </c>
      <c r="B21" s="52"/>
      <c r="C21" s="49">
        <v>12</v>
      </c>
      <c r="D21" s="49">
        <v>2</v>
      </c>
      <c r="E21" s="49">
        <v>17.25</v>
      </c>
      <c r="F21" t="s">
        <v>158</v>
      </c>
      <c r="G21" t="s">
        <v>156</v>
      </c>
      <c r="H21" t="s">
        <v>159</v>
      </c>
    </row>
    <row r="22" spans="1:8">
      <c r="A22" s="50">
        <f t="shared" si="1"/>
        <v>20</v>
      </c>
      <c r="B22" s="52"/>
      <c r="C22" s="49">
        <v>12</v>
      </c>
      <c r="D22" s="49">
        <v>2</v>
      </c>
      <c r="E22" s="49">
        <v>17.25</v>
      </c>
      <c r="F22" t="s">
        <v>158</v>
      </c>
      <c r="G22" t="s">
        <v>156</v>
      </c>
      <c r="H22" t="s">
        <v>159</v>
      </c>
    </row>
    <row r="23" spans="1:8">
      <c r="A23" s="50">
        <f t="shared" si="1"/>
        <v>21</v>
      </c>
      <c r="B23" s="52"/>
      <c r="C23" s="49">
        <v>12</v>
      </c>
      <c r="D23" s="49">
        <v>2</v>
      </c>
      <c r="E23" s="49">
        <v>17.25</v>
      </c>
      <c r="F23" t="s">
        <v>158</v>
      </c>
      <c r="G23" t="s">
        <v>156</v>
      </c>
      <c r="H23" t="s">
        <v>159</v>
      </c>
    </row>
    <row r="24" spans="1:8">
      <c r="A24" s="50">
        <f t="shared" si="1"/>
        <v>22</v>
      </c>
      <c r="B24" s="52"/>
      <c r="C24" s="49">
        <v>12</v>
      </c>
      <c r="D24" s="49">
        <v>2</v>
      </c>
      <c r="E24" s="49">
        <v>17.25</v>
      </c>
      <c r="F24" t="s">
        <v>158</v>
      </c>
      <c r="G24" t="s">
        <v>156</v>
      </c>
      <c r="H24" t="s">
        <v>159</v>
      </c>
    </row>
    <row r="25" spans="1:8">
      <c r="A25" s="50">
        <f t="shared" si="1"/>
        <v>23</v>
      </c>
      <c r="B25" s="52"/>
      <c r="C25" s="49">
        <v>12</v>
      </c>
      <c r="D25" s="49">
        <v>2</v>
      </c>
      <c r="E25" s="49">
        <v>17.25</v>
      </c>
      <c r="F25" t="s">
        <v>158</v>
      </c>
      <c r="G25" t="s">
        <v>156</v>
      </c>
      <c r="H25" t="s">
        <v>159</v>
      </c>
    </row>
    <row r="26" spans="1:8">
      <c r="A26" s="50">
        <f t="shared" si="1"/>
        <v>24</v>
      </c>
      <c r="B26" s="52"/>
      <c r="C26" s="49">
        <v>12</v>
      </c>
      <c r="D26" s="49">
        <v>2</v>
      </c>
      <c r="E26" s="49">
        <v>17.25</v>
      </c>
      <c r="F26" t="s">
        <v>158</v>
      </c>
      <c r="G26" t="s">
        <v>156</v>
      </c>
      <c r="H26" t="s">
        <v>159</v>
      </c>
    </row>
    <row r="27" spans="1:8">
      <c r="A27" s="50">
        <f t="shared" si="1"/>
        <v>25</v>
      </c>
      <c r="B27" s="52"/>
      <c r="C27" s="49">
        <v>12</v>
      </c>
      <c r="D27" s="49">
        <v>3</v>
      </c>
      <c r="E27" s="49">
        <v>17.25</v>
      </c>
      <c r="F27" t="s">
        <v>158</v>
      </c>
      <c r="G27" s="2" t="s">
        <v>160</v>
      </c>
      <c r="H27" t="s">
        <v>159</v>
      </c>
    </row>
    <row r="28" spans="1:8">
      <c r="A28" s="50">
        <f t="shared" si="1"/>
        <v>26</v>
      </c>
      <c r="B28" s="52"/>
      <c r="C28" s="49">
        <v>12</v>
      </c>
      <c r="D28" s="49">
        <v>3</v>
      </c>
      <c r="E28" s="49">
        <v>17.25</v>
      </c>
      <c r="F28" t="s">
        <v>158</v>
      </c>
      <c r="G28" s="2" t="s">
        <v>160</v>
      </c>
      <c r="H28" t="s">
        <v>159</v>
      </c>
    </row>
    <row r="29" spans="1:8">
      <c r="A29" s="50">
        <f t="shared" si="1"/>
        <v>27</v>
      </c>
      <c r="B29" s="52"/>
      <c r="C29" s="49">
        <v>12</v>
      </c>
      <c r="D29" s="49">
        <v>3</v>
      </c>
      <c r="E29" s="49">
        <v>17.25</v>
      </c>
      <c r="F29" t="s">
        <v>158</v>
      </c>
      <c r="G29" s="2" t="s">
        <v>160</v>
      </c>
      <c r="H29" t="s">
        <v>159</v>
      </c>
    </row>
    <row r="30" spans="1:8">
      <c r="A30" s="50">
        <f t="shared" si="1"/>
        <v>28</v>
      </c>
      <c r="B30" s="52"/>
      <c r="C30" s="49">
        <v>12</v>
      </c>
      <c r="D30" s="49">
        <v>3</v>
      </c>
      <c r="E30" s="49">
        <v>17.25</v>
      </c>
      <c r="F30" t="s">
        <v>158</v>
      </c>
      <c r="G30" s="2" t="s">
        <v>160</v>
      </c>
      <c r="H30" t="s">
        <v>159</v>
      </c>
    </row>
    <row r="31" spans="1:8">
      <c r="A31" s="50">
        <f t="shared" si="1"/>
        <v>29</v>
      </c>
      <c r="B31" s="52"/>
      <c r="C31" s="49">
        <v>12</v>
      </c>
      <c r="D31" s="49">
        <v>3</v>
      </c>
      <c r="E31" s="49">
        <v>17.25</v>
      </c>
      <c r="F31" t="s">
        <v>158</v>
      </c>
      <c r="G31" s="2" t="s">
        <v>160</v>
      </c>
      <c r="H31" t="s">
        <v>159</v>
      </c>
    </row>
    <row r="32" spans="1:8">
      <c r="A32" s="50">
        <f t="shared" si="1"/>
        <v>30</v>
      </c>
      <c r="B32" s="52"/>
      <c r="C32" s="49">
        <v>12</v>
      </c>
      <c r="D32" s="49">
        <v>3</v>
      </c>
      <c r="E32" s="49">
        <v>17.25</v>
      </c>
      <c r="F32" t="s">
        <v>158</v>
      </c>
      <c r="G32" s="2" t="s">
        <v>160</v>
      </c>
      <c r="H32" t="s">
        <v>159</v>
      </c>
    </row>
    <row r="33" spans="1:8">
      <c r="A33" s="50">
        <f t="shared" si="1"/>
        <v>31</v>
      </c>
      <c r="B33" s="52"/>
      <c r="C33" s="49">
        <v>12</v>
      </c>
      <c r="D33" s="49">
        <v>3</v>
      </c>
      <c r="E33" s="49">
        <v>17.25</v>
      </c>
      <c r="F33" t="s">
        <v>158</v>
      </c>
      <c r="G33" s="2" t="s">
        <v>160</v>
      </c>
      <c r="H33" t="s">
        <v>159</v>
      </c>
    </row>
    <row r="34" spans="1:8">
      <c r="A34" s="50">
        <f t="shared" si="1"/>
        <v>32</v>
      </c>
      <c r="B34" s="52"/>
      <c r="C34" s="49">
        <v>12</v>
      </c>
      <c r="D34" s="49">
        <v>3</v>
      </c>
      <c r="E34" s="49">
        <v>17.25</v>
      </c>
      <c r="F34" t="s">
        <v>158</v>
      </c>
      <c r="G34" s="2" t="s">
        <v>160</v>
      </c>
      <c r="H34" t="s">
        <v>159</v>
      </c>
    </row>
    <row r="35" spans="1:8">
      <c r="A35" s="50">
        <f t="shared" si="1"/>
        <v>33</v>
      </c>
      <c r="B35" s="52"/>
      <c r="C35" s="49">
        <v>12</v>
      </c>
      <c r="D35" s="49">
        <v>3</v>
      </c>
      <c r="E35" s="49">
        <v>17.25</v>
      </c>
      <c r="F35" t="s">
        <v>158</v>
      </c>
      <c r="G35" s="2" t="s">
        <v>160</v>
      </c>
      <c r="H35" t="s">
        <v>159</v>
      </c>
    </row>
    <row r="36" spans="1:8">
      <c r="A36" s="50">
        <f t="shared" si="1"/>
        <v>34</v>
      </c>
      <c r="B36" s="52"/>
      <c r="C36" s="49">
        <v>12</v>
      </c>
      <c r="D36" s="49">
        <v>3</v>
      </c>
      <c r="E36" s="49">
        <v>17.25</v>
      </c>
      <c r="F36" t="s">
        <v>158</v>
      </c>
      <c r="G36" s="2" t="s">
        <v>160</v>
      </c>
      <c r="H36" t="s">
        <v>159</v>
      </c>
    </row>
    <row r="37" spans="1:8">
      <c r="A37" s="50">
        <f t="shared" si="1"/>
        <v>35</v>
      </c>
      <c r="B37" s="52"/>
      <c r="C37" s="49">
        <v>12</v>
      </c>
      <c r="D37" s="49">
        <v>3</v>
      </c>
      <c r="E37" s="49">
        <v>17.25</v>
      </c>
      <c r="F37" t="s">
        <v>158</v>
      </c>
      <c r="G37" s="2" t="s">
        <v>160</v>
      </c>
      <c r="H37" t="s">
        <v>159</v>
      </c>
    </row>
    <row r="38" spans="1:8">
      <c r="A38" s="50">
        <v>36</v>
      </c>
      <c r="B38" s="52"/>
      <c r="C38" s="49">
        <v>12</v>
      </c>
      <c r="D38" s="49">
        <v>3</v>
      </c>
      <c r="E38" s="49">
        <v>17.25</v>
      </c>
      <c r="F38" t="s">
        <v>158</v>
      </c>
      <c r="G38" s="2" t="s">
        <v>160</v>
      </c>
      <c r="H38" t="s">
        <v>161</v>
      </c>
    </row>
    <row r="39" spans="1:8">
      <c r="A39" s="50">
        <f t="shared" ref="A39:A51" si="2">A38+1</f>
        <v>37</v>
      </c>
      <c r="B39" s="52"/>
      <c r="C39" s="49">
        <v>12</v>
      </c>
      <c r="D39" s="49">
        <v>3</v>
      </c>
      <c r="E39" s="49">
        <v>17.25</v>
      </c>
      <c r="F39" t="s">
        <v>158</v>
      </c>
      <c r="G39" s="2" t="s">
        <v>160</v>
      </c>
      <c r="H39" t="s">
        <v>161</v>
      </c>
    </row>
    <row r="40" spans="1:8">
      <c r="A40" s="50">
        <f t="shared" si="2"/>
        <v>38</v>
      </c>
      <c r="B40" s="52"/>
      <c r="C40" s="49">
        <v>12</v>
      </c>
      <c r="D40" s="49">
        <v>3</v>
      </c>
      <c r="E40" s="49">
        <v>17.25</v>
      </c>
      <c r="F40" t="s">
        <v>158</v>
      </c>
      <c r="G40" s="2" t="s">
        <v>160</v>
      </c>
      <c r="H40" t="s">
        <v>161</v>
      </c>
    </row>
    <row r="41" spans="1:8">
      <c r="A41" s="50">
        <f t="shared" si="2"/>
        <v>39</v>
      </c>
      <c r="B41" s="52"/>
      <c r="C41" s="49">
        <v>12</v>
      </c>
      <c r="D41" s="49">
        <v>3</v>
      </c>
      <c r="E41" s="49">
        <v>17.25</v>
      </c>
      <c r="F41" t="s">
        <v>158</v>
      </c>
      <c r="G41" s="2" t="s">
        <v>160</v>
      </c>
      <c r="H41" t="s">
        <v>161</v>
      </c>
    </row>
    <row r="42" spans="1:8">
      <c r="A42" s="50">
        <f t="shared" si="2"/>
        <v>40</v>
      </c>
      <c r="B42" s="52"/>
      <c r="C42" s="49">
        <v>12</v>
      </c>
      <c r="D42" s="49">
        <v>3</v>
      </c>
      <c r="E42" s="49">
        <v>17.25</v>
      </c>
      <c r="F42" t="s">
        <v>158</v>
      </c>
      <c r="G42" s="2" t="s">
        <v>160</v>
      </c>
      <c r="H42" t="s">
        <v>161</v>
      </c>
    </row>
    <row r="43" spans="1:8">
      <c r="A43" s="50">
        <f t="shared" si="2"/>
        <v>41</v>
      </c>
      <c r="B43" s="52"/>
      <c r="C43" s="49">
        <v>12</v>
      </c>
      <c r="D43" s="49">
        <v>3</v>
      </c>
      <c r="E43" s="49">
        <v>17.25</v>
      </c>
      <c r="F43" t="s">
        <v>158</v>
      </c>
      <c r="G43" s="2" t="s">
        <v>160</v>
      </c>
      <c r="H43" t="s">
        <v>161</v>
      </c>
    </row>
    <row r="44" spans="1:8">
      <c r="A44" s="50">
        <f t="shared" si="2"/>
        <v>42</v>
      </c>
      <c r="B44" s="52"/>
      <c r="C44" s="49">
        <v>12</v>
      </c>
      <c r="D44" s="49">
        <v>3</v>
      </c>
      <c r="E44" s="49">
        <v>17.25</v>
      </c>
      <c r="F44" t="s">
        <v>158</v>
      </c>
      <c r="G44" s="2" t="s">
        <v>160</v>
      </c>
      <c r="H44" t="s">
        <v>161</v>
      </c>
    </row>
    <row r="45" spans="1:8">
      <c r="A45" s="50">
        <f t="shared" si="2"/>
        <v>43</v>
      </c>
      <c r="B45" s="52"/>
      <c r="C45" s="49">
        <v>12</v>
      </c>
      <c r="D45" s="49">
        <v>3</v>
      </c>
      <c r="E45" s="49">
        <v>17.25</v>
      </c>
      <c r="F45" t="s">
        <v>158</v>
      </c>
      <c r="G45" s="2" t="s">
        <v>160</v>
      </c>
      <c r="H45" t="s">
        <v>161</v>
      </c>
    </row>
    <row r="46" spans="1:8">
      <c r="A46" s="50">
        <f t="shared" si="2"/>
        <v>44</v>
      </c>
      <c r="B46" s="52"/>
      <c r="C46" s="49">
        <v>12</v>
      </c>
      <c r="D46" s="49">
        <v>3</v>
      </c>
      <c r="E46" s="49">
        <v>17.25</v>
      </c>
      <c r="F46" t="s">
        <v>158</v>
      </c>
      <c r="G46" s="2" t="s">
        <v>160</v>
      </c>
      <c r="H46" t="s">
        <v>161</v>
      </c>
    </row>
    <row r="47" spans="1:8">
      <c r="A47" s="50">
        <f t="shared" si="2"/>
        <v>45</v>
      </c>
      <c r="B47" s="52"/>
      <c r="C47" s="49">
        <v>12</v>
      </c>
      <c r="D47" s="49">
        <v>3</v>
      </c>
      <c r="E47" s="49">
        <v>17.25</v>
      </c>
      <c r="F47" t="s">
        <v>158</v>
      </c>
      <c r="G47" s="2" t="s">
        <v>160</v>
      </c>
      <c r="H47" t="s">
        <v>161</v>
      </c>
    </row>
    <row r="48" spans="1:8">
      <c r="A48" s="50">
        <f t="shared" si="2"/>
        <v>46</v>
      </c>
      <c r="B48" s="52"/>
      <c r="C48" s="49">
        <v>12</v>
      </c>
      <c r="D48" s="49">
        <v>3</v>
      </c>
      <c r="E48" s="49">
        <v>17.25</v>
      </c>
      <c r="F48" t="s">
        <v>158</v>
      </c>
      <c r="G48" s="2" t="s">
        <v>160</v>
      </c>
      <c r="H48" t="s">
        <v>161</v>
      </c>
    </row>
    <row r="49" spans="1:8">
      <c r="A49" s="50">
        <f t="shared" si="2"/>
        <v>47</v>
      </c>
      <c r="B49" s="52"/>
      <c r="C49" s="49">
        <v>12</v>
      </c>
      <c r="D49" s="49">
        <v>3</v>
      </c>
      <c r="E49" s="49">
        <v>17.25</v>
      </c>
      <c r="F49" t="s">
        <v>158</v>
      </c>
      <c r="G49" s="2" t="s">
        <v>160</v>
      </c>
      <c r="H49" t="s">
        <v>161</v>
      </c>
    </row>
    <row r="50" spans="1:8">
      <c r="A50" s="50">
        <f t="shared" si="2"/>
        <v>48</v>
      </c>
      <c r="B50" s="52"/>
      <c r="C50" s="49">
        <v>12</v>
      </c>
      <c r="D50" s="49">
        <v>3</v>
      </c>
      <c r="E50" s="49">
        <v>17.25</v>
      </c>
      <c r="F50" t="s">
        <v>162</v>
      </c>
      <c r="G50" s="2" t="s">
        <v>160</v>
      </c>
      <c r="H50" t="s">
        <v>161</v>
      </c>
    </row>
    <row r="51" spans="1:8">
      <c r="A51" s="50">
        <f t="shared" si="2"/>
        <v>49</v>
      </c>
      <c r="B51" s="52"/>
      <c r="C51" s="49">
        <v>12</v>
      </c>
      <c r="D51" s="49">
        <v>3</v>
      </c>
      <c r="E51" s="49">
        <v>17.25</v>
      </c>
      <c r="F51" t="s">
        <v>162</v>
      </c>
      <c r="G51" s="2" t="s">
        <v>160</v>
      </c>
      <c r="H51" t="s">
        <v>161</v>
      </c>
    </row>
    <row r="52" spans="1:8">
      <c r="A52" s="50">
        <v>50</v>
      </c>
      <c r="B52" s="52"/>
      <c r="C52" s="49">
        <v>12</v>
      </c>
      <c r="D52" s="49">
        <v>3</v>
      </c>
      <c r="E52" s="49">
        <v>17.25</v>
      </c>
      <c r="F52" t="s">
        <v>162</v>
      </c>
      <c r="G52" s="2" t="s">
        <v>163</v>
      </c>
      <c r="H52" t="s">
        <v>161</v>
      </c>
    </row>
    <row r="53" spans="1:8">
      <c r="A53" s="50">
        <f t="shared" ref="A53:A116" si="3">A52+1</f>
        <v>51</v>
      </c>
      <c r="B53" s="52"/>
      <c r="C53" s="49">
        <v>12</v>
      </c>
      <c r="D53" s="49">
        <v>3</v>
      </c>
      <c r="E53" s="49">
        <v>17.25</v>
      </c>
      <c r="F53" t="s">
        <v>162</v>
      </c>
      <c r="G53" s="2" t="s">
        <v>163</v>
      </c>
      <c r="H53" t="s">
        <v>161</v>
      </c>
    </row>
    <row r="54" spans="1:8">
      <c r="A54" s="50">
        <f t="shared" si="3"/>
        <v>52</v>
      </c>
      <c r="B54" s="52"/>
      <c r="C54" s="49">
        <v>12</v>
      </c>
      <c r="D54" s="49">
        <v>3</v>
      </c>
      <c r="E54" s="49">
        <v>17.25</v>
      </c>
      <c r="F54" t="s">
        <v>162</v>
      </c>
      <c r="G54" s="2" t="s">
        <v>163</v>
      </c>
      <c r="H54" t="s">
        <v>161</v>
      </c>
    </row>
    <row r="55" spans="1:8">
      <c r="A55" s="50">
        <f t="shared" si="3"/>
        <v>53</v>
      </c>
      <c r="B55" s="52"/>
      <c r="C55" s="49">
        <v>12</v>
      </c>
      <c r="D55" s="49">
        <v>3</v>
      </c>
      <c r="E55" s="49">
        <v>17.25</v>
      </c>
      <c r="F55" t="s">
        <v>162</v>
      </c>
      <c r="G55" s="2" t="s">
        <v>163</v>
      </c>
      <c r="H55" t="s">
        <v>161</v>
      </c>
    </row>
    <row r="56" spans="1:8">
      <c r="A56" s="50">
        <f t="shared" si="3"/>
        <v>54</v>
      </c>
      <c r="B56" s="52"/>
      <c r="C56" s="49">
        <v>12</v>
      </c>
      <c r="D56" s="49">
        <v>3</v>
      </c>
      <c r="E56" s="49">
        <v>17.25</v>
      </c>
      <c r="F56" t="s">
        <v>162</v>
      </c>
      <c r="G56" s="2" t="s">
        <v>163</v>
      </c>
      <c r="H56" t="s">
        <v>161</v>
      </c>
    </row>
    <row r="57" spans="1:8">
      <c r="A57" s="50">
        <f t="shared" si="3"/>
        <v>55</v>
      </c>
      <c r="B57" s="52"/>
      <c r="C57" s="49">
        <v>12</v>
      </c>
      <c r="D57" s="49">
        <v>3</v>
      </c>
      <c r="E57" s="49">
        <v>17.25</v>
      </c>
      <c r="F57" t="s">
        <v>162</v>
      </c>
      <c r="G57" s="2" t="s">
        <v>163</v>
      </c>
      <c r="H57" t="s">
        <v>161</v>
      </c>
    </row>
    <row r="58" spans="1:8">
      <c r="A58" s="50">
        <f t="shared" si="3"/>
        <v>56</v>
      </c>
      <c r="B58" s="52"/>
      <c r="C58" s="49">
        <v>12</v>
      </c>
      <c r="D58" s="49">
        <v>3</v>
      </c>
      <c r="E58" s="49">
        <v>17.25</v>
      </c>
      <c r="F58" t="s">
        <v>162</v>
      </c>
      <c r="G58" s="2" t="s">
        <v>163</v>
      </c>
      <c r="H58" t="s">
        <v>161</v>
      </c>
    </row>
    <row r="59" spans="1:8">
      <c r="A59" s="50">
        <f t="shared" si="3"/>
        <v>57</v>
      </c>
      <c r="B59" s="52"/>
      <c r="C59" s="49">
        <v>12</v>
      </c>
      <c r="D59" s="49">
        <v>3</v>
      </c>
      <c r="E59" s="49">
        <v>17.25</v>
      </c>
      <c r="F59" t="s">
        <v>162</v>
      </c>
      <c r="G59" s="2" t="s">
        <v>163</v>
      </c>
      <c r="H59" t="s">
        <v>161</v>
      </c>
    </row>
    <row r="60" spans="1:8">
      <c r="A60" s="50">
        <f t="shared" si="3"/>
        <v>58</v>
      </c>
      <c r="B60" s="52"/>
      <c r="C60" s="49">
        <v>12</v>
      </c>
      <c r="D60" s="49">
        <v>3</v>
      </c>
      <c r="E60" s="49">
        <v>17.25</v>
      </c>
      <c r="F60" t="s">
        <v>162</v>
      </c>
      <c r="G60" s="2" t="s">
        <v>163</v>
      </c>
      <c r="H60" t="s">
        <v>161</v>
      </c>
    </row>
    <row r="61" spans="1:8">
      <c r="A61" s="50">
        <f t="shared" si="3"/>
        <v>59</v>
      </c>
      <c r="B61" s="52"/>
      <c r="C61" s="49">
        <v>12</v>
      </c>
      <c r="D61" s="49">
        <v>3</v>
      </c>
      <c r="E61" s="49">
        <v>17.25</v>
      </c>
      <c r="F61" t="s">
        <v>162</v>
      </c>
      <c r="G61" s="2" t="s">
        <v>163</v>
      </c>
      <c r="H61" t="s">
        <v>161</v>
      </c>
    </row>
    <row r="62" spans="1:8">
      <c r="A62" s="50">
        <f t="shared" si="3"/>
        <v>60</v>
      </c>
      <c r="B62" s="52"/>
      <c r="C62" s="49">
        <v>12</v>
      </c>
      <c r="D62" s="49">
        <v>3</v>
      </c>
      <c r="E62" s="49">
        <v>17.25</v>
      </c>
      <c r="F62" t="s">
        <v>162</v>
      </c>
      <c r="G62" s="2" t="s">
        <v>163</v>
      </c>
      <c r="H62" t="s">
        <v>164</v>
      </c>
    </row>
    <row r="63" spans="1:8">
      <c r="A63" s="50">
        <f t="shared" si="3"/>
        <v>61</v>
      </c>
      <c r="B63" s="52"/>
      <c r="C63" s="49">
        <v>12</v>
      </c>
      <c r="D63" s="49">
        <v>3</v>
      </c>
      <c r="E63" s="49">
        <v>17.25</v>
      </c>
      <c r="F63" t="s">
        <v>162</v>
      </c>
      <c r="G63" s="2" t="s">
        <v>163</v>
      </c>
      <c r="H63" t="s">
        <v>164</v>
      </c>
    </row>
    <row r="64" spans="1:8">
      <c r="A64" s="50">
        <f t="shared" si="3"/>
        <v>62</v>
      </c>
      <c r="B64" s="52"/>
      <c r="C64" s="49">
        <v>12</v>
      </c>
      <c r="D64" s="49">
        <v>3</v>
      </c>
      <c r="E64" s="49">
        <v>17.25</v>
      </c>
      <c r="F64" t="s">
        <v>162</v>
      </c>
      <c r="G64" s="2" t="s">
        <v>163</v>
      </c>
      <c r="H64" t="s">
        <v>164</v>
      </c>
    </row>
    <row r="65" spans="1:8">
      <c r="A65" s="50">
        <f t="shared" si="3"/>
        <v>63</v>
      </c>
      <c r="B65" s="52"/>
      <c r="C65" s="49">
        <v>12</v>
      </c>
      <c r="D65" s="49">
        <v>3</v>
      </c>
      <c r="E65" s="49">
        <v>17.25</v>
      </c>
      <c r="F65" t="s">
        <v>162</v>
      </c>
      <c r="G65" s="2" t="s">
        <v>163</v>
      </c>
      <c r="H65" t="s">
        <v>164</v>
      </c>
    </row>
    <row r="66" spans="1:8">
      <c r="A66" s="50">
        <f t="shared" si="3"/>
        <v>64</v>
      </c>
      <c r="B66" s="52"/>
      <c r="C66" s="49">
        <v>12</v>
      </c>
      <c r="D66" s="49">
        <v>3</v>
      </c>
      <c r="E66" s="49">
        <v>17.25</v>
      </c>
      <c r="F66" t="s">
        <v>162</v>
      </c>
      <c r="G66" s="2" t="s">
        <v>163</v>
      </c>
      <c r="H66" t="s">
        <v>164</v>
      </c>
    </row>
    <row r="67" spans="1:8">
      <c r="A67" s="50">
        <f t="shared" si="3"/>
        <v>65</v>
      </c>
      <c r="B67" s="52"/>
      <c r="C67" s="49">
        <v>12</v>
      </c>
      <c r="D67" s="49">
        <v>3</v>
      </c>
      <c r="E67" s="49">
        <v>17.25</v>
      </c>
      <c r="F67" t="s">
        <v>162</v>
      </c>
      <c r="G67" s="2" t="s">
        <v>163</v>
      </c>
      <c r="H67" t="s">
        <v>164</v>
      </c>
    </row>
    <row r="68" spans="1:8">
      <c r="A68" s="50">
        <f t="shared" si="3"/>
        <v>66</v>
      </c>
      <c r="B68" s="52"/>
      <c r="C68" s="49">
        <v>12</v>
      </c>
      <c r="D68" s="49">
        <v>3</v>
      </c>
      <c r="E68" s="49">
        <v>17.25</v>
      </c>
      <c r="F68" t="s">
        <v>162</v>
      </c>
      <c r="G68" s="2" t="s">
        <v>163</v>
      </c>
      <c r="H68" t="s">
        <v>164</v>
      </c>
    </row>
    <row r="69" spans="1:8">
      <c r="A69" s="50">
        <f t="shared" si="3"/>
        <v>67</v>
      </c>
      <c r="B69" s="52"/>
      <c r="C69" s="49">
        <v>12</v>
      </c>
      <c r="D69" s="49">
        <v>3</v>
      </c>
      <c r="E69" s="49">
        <v>17.25</v>
      </c>
      <c r="F69" t="s">
        <v>162</v>
      </c>
      <c r="G69" s="2" t="s">
        <v>163</v>
      </c>
      <c r="H69" t="s">
        <v>164</v>
      </c>
    </row>
    <row r="70" spans="1:8">
      <c r="A70" s="50">
        <f t="shared" si="3"/>
        <v>68</v>
      </c>
      <c r="B70" s="52"/>
      <c r="C70" s="49">
        <v>12</v>
      </c>
      <c r="D70" s="49">
        <v>3</v>
      </c>
      <c r="E70" s="49">
        <v>17.25</v>
      </c>
      <c r="F70" t="s">
        <v>162</v>
      </c>
      <c r="G70" s="2" t="s">
        <v>163</v>
      </c>
      <c r="H70" t="s">
        <v>164</v>
      </c>
    </row>
    <row r="71" spans="1:8">
      <c r="A71" s="50">
        <f t="shared" si="3"/>
        <v>69</v>
      </c>
      <c r="B71" s="52"/>
      <c r="C71" s="49">
        <v>12</v>
      </c>
      <c r="D71" s="49">
        <v>3</v>
      </c>
      <c r="E71" s="49">
        <v>17.25</v>
      </c>
      <c r="F71" t="s">
        <v>162</v>
      </c>
      <c r="G71" s="2" t="s">
        <v>163</v>
      </c>
      <c r="H71" t="s">
        <v>164</v>
      </c>
    </row>
    <row r="72" spans="1:8">
      <c r="A72" s="50">
        <f t="shared" si="3"/>
        <v>70</v>
      </c>
      <c r="B72" s="52"/>
      <c r="C72" s="49">
        <v>12</v>
      </c>
      <c r="D72" s="49">
        <v>3</v>
      </c>
      <c r="E72" s="49">
        <v>17.25</v>
      </c>
      <c r="F72" t="s">
        <v>162</v>
      </c>
      <c r="G72" s="2" t="s">
        <v>163</v>
      </c>
      <c r="H72" t="s">
        <v>164</v>
      </c>
    </row>
    <row r="73" spans="1:8">
      <c r="A73" s="50">
        <f t="shared" si="3"/>
        <v>71</v>
      </c>
      <c r="B73" s="52"/>
      <c r="C73" s="49">
        <v>12</v>
      </c>
      <c r="D73" s="49">
        <v>3</v>
      </c>
      <c r="E73" s="49">
        <v>17.25</v>
      </c>
      <c r="F73" t="s">
        <v>162</v>
      </c>
      <c r="G73" s="2" t="s">
        <v>163</v>
      </c>
      <c r="H73" t="s">
        <v>164</v>
      </c>
    </row>
    <row r="74" spans="1:8">
      <c r="A74" s="50">
        <f t="shared" si="3"/>
        <v>72</v>
      </c>
      <c r="B74" s="52"/>
      <c r="C74" s="49">
        <v>12</v>
      </c>
      <c r="D74" s="49">
        <v>3</v>
      </c>
      <c r="E74" s="49">
        <v>17.25</v>
      </c>
      <c r="F74" t="s">
        <v>162</v>
      </c>
      <c r="G74" s="2" t="s">
        <v>163</v>
      </c>
      <c r="H74" t="s">
        <v>164</v>
      </c>
    </row>
    <row r="75" spans="1:8">
      <c r="A75" s="50">
        <f t="shared" si="3"/>
        <v>73</v>
      </c>
      <c r="B75" s="52"/>
      <c r="C75" s="49">
        <v>12</v>
      </c>
      <c r="D75" s="49">
        <v>3</v>
      </c>
      <c r="E75" s="49">
        <v>17.25</v>
      </c>
      <c r="F75" t="s">
        <v>165</v>
      </c>
      <c r="G75" s="2" t="s">
        <v>163</v>
      </c>
      <c r="H75" t="s">
        <v>164</v>
      </c>
    </row>
    <row r="76" spans="1:8">
      <c r="A76" s="50">
        <f t="shared" si="3"/>
        <v>74</v>
      </c>
      <c r="B76" s="52"/>
      <c r="C76" s="49">
        <v>12</v>
      </c>
      <c r="D76" s="49">
        <v>3</v>
      </c>
      <c r="E76" s="49">
        <v>17.25</v>
      </c>
      <c r="F76" t="s">
        <v>165</v>
      </c>
      <c r="G76" s="2" t="s">
        <v>163</v>
      </c>
      <c r="H76" t="s">
        <v>164</v>
      </c>
    </row>
    <row r="77" spans="1:8">
      <c r="A77" s="50">
        <f t="shared" si="3"/>
        <v>75</v>
      </c>
      <c r="B77" s="52"/>
      <c r="C77" s="49">
        <v>12</v>
      </c>
      <c r="D77" s="49">
        <v>3</v>
      </c>
      <c r="E77" s="49">
        <v>17.25</v>
      </c>
      <c r="F77" t="s">
        <v>165</v>
      </c>
      <c r="G77" s="2" t="s">
        <v>163</v>
      </c>
      <c r="H77" t="s">
        <v>164</v>
      </c>
    </row>
    <row r="78" spans="1:8">
      <c r="A78" s="50">
        <f t="shared" si="3"/>
        <v>76</v>
      </c>
      <c r="B78" s="52"/>
      <c r="C78" s="49">
        <v>12</v>
      </c>
      <c r="D78" s="49">
        <v>3</v>
      </c>
      <c r="E78" s="49">
        <v>17.25</v>
      </c>
      <c r="F78" t="s">
        <v>165</v>
      </c>
      <c r="G78" s="2" t="s">
        <v>163</v>
      </c>
      <c r="H78" t="s">
        <v>164</v>
      </c>
    </row>
    <row r="79" spans="1:8">
      <c r="A79" s="50">
        <f t="shared" si="3"/>
        <v>77</v>
      </c>
      <c r="B79" s="52"/>
      <c r="C79" s="49">
        <v>12</v>
      </c>
      <c r="D79" s="49">
        <v>3</v>
      </c>
      <c r="E79" s="49">
        <v>17.25</v>
      </c>
      <c r="F79" t="s">
        <v>165</v>
      </c>
      <c r="G79" s="2" t="s">
        <v>163</v>
      </c>
      <c r="H79" t="s">
        <v>164</v>
      </c>
    </row>
    <row r="80" spans="1:8">
      <c r="A80" s="50">
        <f t="shared" si="3"/>
        <v>78</v>
      </c>
      <c r="B80" s="52"/>
      <c r="C80" s="49">
        <v>12</v>
      </c>
      <c r="D80" s="49">
        <v>3</v>
      </c>
      <c r="E80" s="49">
        <v>17.25</v>
      </c>
      <c r="F80" t="s">
        <v>165</v>
      </c>
      <c r="G80" s="2" t="s">
        <v>163</v>
      </c>
      <c r="H80" t="s">
        <v>164</v>
      </c>
    </row>
    <row r="81" spans="1:8">
      <c r="A81" s="50">
        <f t="shared" si="3"/>
        <v>79</v>
      </c>
      <c r="B81" s="52"/>
      <c r="C81" s="49">
        <v>12</v>
      </c>
      <c r="D81" s="49">
        <v>3</v>
      </c>
      <c r="E81" s="49">
        <v>17.25</v>
      </c>
      <c r="F81" t="s">
        <v>165</v>
      </c>
      <c r="G81" s="2" t="s">
        <v>163</v>
      </c>
      <c r="H81" t="s">
        <v>164</v>
      </c>
    </row>
    <row r="82" spans="1:8">
      <c r="A82" s="50">
        <f t="shared" si="3"/>
        <v>80</v>
      </c>
      <c r="B82" s="52"/>
      <c r="C82" s="49">
        <v>12</v>
      </c>
      <c r="D82" s="49">
        <v>3</v>
      </c>
      <c r="E82" s="49">
        <v>17.25</v>
      </c>
      <c r="F82" t="s">
        <v>165</v>
      </c>
      <c r="G82" s="2" t="s">
        <v>163</v>
      </c>
      <c r="H82" t="s">
        <v>164</v>
      </c>
    </row>
    <row r="83" spans="1:8">
      <c r="A83" s="50">
        <f t="shared" si="3"/>
        <v>81</v>
      </c>
      <c r="B83" s="52"/>
      <c r="C83" s="49">
        <v>12</v>
      </c>
      <c r="D83" s="49">
        <v>3</v>
      </c>
      <c r="E83" s="49">
        <v>17.25</v>
      </c>
      <c r="F83" t="s">
        <v>165</v>
      </c>
      <c r="G83" s="2" t="s">
        <v>163</v>
      </c>
      <c r="H83" t="s">
        <v>164</v>
      </c>
    </row>
    <row r="84" spans="1:8">
      <c r="A84" s="50">
        <f t="shared" si="3"/>
        <v>82</v>
      </c>
      <c r="B84" s="52"/>
      <c r="C84" s="49">
        <v>12</v>
      </c>
      <c r="D84" s="49">
        <v>3</v>
      </c>
      <c r="E84" s="49">
        <v>17.25</v>
      </c>
      <c r="F84" t="s">
        <v>165</v>
      </c>
      <c r="G84" s="2" t="s">
        <v>163</v>
      </c>
      <c r="H84" t="s">
        <v>164</v>
      </c>
    </row>
    <row r="85" spans="1:8">
      <c r="A85" s="50">
        <f t="shared" si="3"/>
        <v>83</v>
      </c>
      <c r="B85" s="52"/>
      <c r="C85" s="49">
        <v>12</v>
      </c>
      <c r="D85" s="49">
        <v>3</v>
      </c>
      <c r="E85" s="49">
        <v>17.25</v>
      </c>
      <c r="F85" t="s">
        <v>165</v>
      </c>
      <c r="G85" s="2" t="s">
        <v>163</v>
      </c>
      <c r="H85" t="s">
        <v>164</v>
      </c>
    </row>
    <row r="86" spans="1:8">
      <c r="A86" s="50">
        <f t="shared" si="3"/>
        <v>84</v>
      </c>
      <c r="B86" s="52"/>
      <c r="C86" s="49">
        <v>12</v>
      </c>
      <c r="D86" s="49">
        <v>3</v>
      </c>
      <c r="E86" s="49">
        <v>17.25</v>
      </c>
      <c r="F86" t="s">
        <v>165</v>
      </c>
      <c r="G86" s="2" t="s">
        <v>163</v>
      </c>
      <c r="H86" t="s">
        <v>164</v>
      </c>
    </row>
    <row r="87" spans="1:8">
      <c r="A87" s="50">
        <f t="shared" si="3"/>
        <v>85</v>
      </c>
      <c r="B87" s="52"/>
      <c r="C87" s="49">
        <v>12</v>
      </c>
      <c r="D87" s="49">
        <v>3</v>
      </c>
      <c r="E87" s="49">
        <v>17.25</v>
      </c>
      <c r="F87" t="s">
        <v>165</v>
      </c>
      <c r="G87" s="2" t="s">
        <v>163</v>
      </c>
      <c r="H87" t="s">
        <v>164</v>
      </c>
    </row>
    <row r="88" spans="1:8">
      <c r="A88" s="50">
        <f t="shared" si="3"/>
        <v>86</v>
      </c>
      <c r="B88" s="52"/>
      <c r="C88" s="49">
        <v>12</v>
      </c>
      <c r="D88" s="49">
        <v>3</v>
      </c>
      <c r="E88" s="49">
        <v>17.25</v>
      </c>
      <c r="F88" t="s">
        <v>165</v>
      </c>
      <c r="G88" s="2" t="s">
        <v>163</v>
      </c>
      <c r="H88" t="s">
        <v>164</v>
      </c>
    </row>
    <row r="89" spans="1:8">
      <c r="A89" s="50">
        <f t="shared" si="3"/>
        <v>87</v>
      </c>
      <c r="B89" s="52"/>
      <c r="C89" s="49">
        <v>12</v>
      </c>
      <c r="D89" s="49">
        <v>3</v>
      </c>
      <c r="E89" s="49">
        <v>17.25</v>
      </c>
      <c r="F89" t="s">
        <v>165</v>
      </c>
      <c r="G89" s="2" t="s">
        <v>163</v>
      </c>
      <c r="H89" t="s">
        <v>164</v>
      </c>
    </row>
    <row r="90" spans="1:8">
      <c r="A90" s="50">
        <f t="shared" si="3"/>
        <v>88</v>
      </c>
      <c r="B90" s="52"/>
      <c r="C90" s="49">
        <v>12</v>
      </c>
      <c r="D90" s="49">
        <v>3</v>
      </c>
      <c r="E90" s="49">
        <v>17.25</v>
      </c>
      <c r="F90" t="s">
        <v>165</v>
      </c>
      <c r="G90" s="2" t="s">
        <v>163</v>
      </c>
      <c r="H90" t="s">
        <v>164</v>
      </c>
    </row>
    <row r="91" spans="1:8">
      <c r="A91" s="50">
        <f t="shared" si="3"/>
        <v>89</v>
      </c>
      <c r="B91" s="52"/>
      <c r="C91" s="49">
        <v>12</v>
      </c>
      <c r="D91" s="49">
        <v>3</v>
      </c>
      <c r="E91" s="49">
        <v>17.25</v>
      </c>
      <c r="F91" t="s">
        <v>165</v>
      </c>
      <c r="G91" s="2" t="s">
        <v>163</v>
      </c>
      <c r="H91" t="s">
        <v>164</v>
      </c>
    </row>
    <row r="92" spans="1:8">
      <c r="A92" s="50">
        <f t="shared" si="3"/>
        <v>90</v>
      </c>
      <c r="B92" s="52"/>
      <c r="C92" s="49">
        <v>12</v>
      </c>
      <c r="D92" s="49">
        <v>3</v>
      </c>
      <c r="E92" s="49">
        <v>17.25</v>
      </c>
      <c r="F92" t="s">
        <v>165</v>
      </c>
      <c r="G92" s="2" t="s">
        <v>163</v>
      </c>
      <c r="H92" t="s">
        <v>164</v>
      </c>
    </row>
    <row r="93" spans="1:8">
      <c r="A93" s="50">
        <f t="shared" si="3"/>
        <v>91</v>
      </c>
      <c r="B93" s="52"/>
      <c r="C93" s="49">
        <v>12</v>
      </c>
      <c r="D93" s="49">
        <v>3</v>
      </c>
      <c r="E93" s="49">
        <v>17.25</v>
      </c>
      <c r="F93" t="s">
        <v>165</v>
      </c>
      <c r="G93" s="2" t="s">
        <v>163</v>
      </c>
      <c r="H93" t="s">
        <v>164</v>
      </c>
    </row>
    <row r="94" spans="1:8">
      <c r="A94" s="50">
        <f t="shared" si="3"/>
        <v>92</v>
      </c>
      <c r="B94" s="52"/>
      <c r="C94" s="49">
        <v>12</v>
      </c>
      <c r="D94" s="49">
        <v>3</v>
      </c>
      <c r="E94" s="49">
        <v>17.25</v>
      </c>
      <c r="F94" t="s">
        <v>165</v>
      </c>
      <c r="G94" s="2" t="s">
        <v>163</v>
      </c>
      <c r="H94" t="s">
        <v>164</v>
      </c>
    </row>
    <row r="95" spans="1:8">
      <c r="A95" s="50">
        <f t="shared" si="3"/>
        <v>93</v>
      </c>
      <c r="B95" s="52"/>
      <c r="C95" s="49">
        <v>12</v>
      </c>
      <c r="D95" s="49">
        <v>3</v>
      </c>
      <c r="E95" s="49">
        <v>17.25</v>
      </c>
      <c r="F95" t="s">
        <v>165</v>
      </c>
      <c r="G95" s="2" t="s">
        <v>163</v>
      </c>
      <c r="H95" t="s">
        <v>164</v>
      </c>
    </row>
    <row r="96" spans="1:8">
      <c r="A96" s="50">
        <f t="shared" si="3"/>
        <v>94</v>
      </c>
      <c r="B96" s="52"/>
      <c r="C96" s="49">
        <v>12</v>
      </c>
      <c r="D96" s="49">
        <v>3</v>
      </c>
      <c r="E96" s="49">
        <v>17.25</v>
      </c>
      <c r="F96" t="s">
        <v>165</v>
      </c>
      <c r="G96" s="2" t="s">
        <v>163</v>
      </c>
      <c r="H96" t="s">
        <v>164</v>
      </c>
    </row>
    <row r="97" spans="1:8">
      <c r="A97" s="50">
        <f t="shared" si="3"/>
        <v>95</v>
      </c>
      <c r="B97" s="52"/>
      <c r="C97" s="49">
        <v>12</v>
      </c>
      <c r="D97" s="49">
        <v>3</v>
      </c>
      <c r="E97" s="49">
        <v>17.25</v>
      </c>
      <c r="F97" t="s">
        <v>165</v>
      </c>
      <c r="G97" s="2" t="s">
        <v>163</v>
      </c>
      <c r="H97" t="s">
        <v>164</v>
      </c>
    </row>
    <row r="98" spans="1:8">
      <c r="A98" s="50">
        <f t="shared" si="3"/>
        <v>96</v>
      </c>
      <c r="B98" s="52"/>
      <c r="C98" s="49">
        <v>12</v>
      </c>
      <c r="D98" s="49">
        <v>3</v>
      </c>
      <c r="E98" s="49">
        <v>17.25</v>
      </c>
      <c r="F98" t="s">
        <v>165</v>
      </c>
      <c r="G98" s="2" t="s">
        <v>163</v>
      </c>
      <c r="H98" t="s">
        <v>164</v>
      </c>
    </row>
    <row r="99" spans="1:8">
      <c r="A99" s="50">
        <f t="shared" si="3"/>
        <v>97</v>
      </c>
      <c r="B99" s="52"/>
      <c r="C99" s="49">
        <v>12</v>
      </c>
      <c r="D99" s="49">
        <v>3</v>
      </c>
      <c r="E99" s="49">
        <v>17.25</v>
      </c>
      <c r="F99" t="s">
        <v>165</v>
      </c>
      <c r="G99" s="2" t="s">
        <v>163</v>
      </c>
      <c r="H99" t="s">
        <v>164</v>
      </c>
    </row>
    <row r="100" spans="1:8">
      <c r="A100" s="50">
        <f t="shared" si="3"/>
        <v>98</v>
      </c>
      <c r="B100" s="52"/>
      <c r="C100" s="49">
        <v>12</v>
      </c>
      <c r="D100" s="49">
        <v>3</v>
      </c>
      <c r="E100" s="49">
        <v>17.25</v>
      </c>
      <c r="F100" t="s">
        <v>165</v>
      </c>
      <c r="G100" s="2" t="s">
        <v>163</v>
      </c>
      <c r="H100" t="s">
        <v>164</v>
      </c>
    </row>
    <row r="101" spans="1:8">
      <c r="A101" s="50">
        <f t="shared" si="3"/>
        <v>99</v>
      </c>
      <c r="B101" s="52"/>
      <c r="C101" s="49">
        <v>12</v>
      </c>
      <c r="D101" s="49">
        <v>3</v>
      </c>
      <c r="E101" s="49">
        <v>17.25</v>
      </c>
      <c r="F101" t="s">
        <v>165</v>
      </c>
      <c r="G101" s="2" t="s">
        <v>163</v>
      </c>
      <c r="H101" t="s">
        <v>164</v>
      </c>
    </row>
    <row r="102" spans="1:8">
      <c r="A102" s="50">
        <f t="shared" si="3"/>
        <v>100</v>
      </c>
      <c r="B102" s="52"/>
      <c r="C102" s="49">
        <v>12</v>
      </c>
      <c r="D102" s="49">
        <v>3</v>
      </c>
      <c r="E102" s="49">
        <v>17.25</v>
      </c>
      <c r="F102" t="s">
        <v>165</v>
      </c>
      <c r="G102" s="2" t="s">
        <v>163</v>
      </c>
      <c r="H102" t="s">
        <v>164</v>
      </c>
    </row>
    <row r="103" spans="1:8">
      <c r="A103" s="50">
        <f t="shared" si="3"/>
        <v>101</v>
      </c>
      <c r="B103" s="52"/>
      <c r="C103" s="49">
        <v>12</v>
      </c>
      <c r="D103" s="49">
        <v>3</v>
      </c>
      <c r="E103" s="49">
        <v>17.25</v>
      </c>
      <c r="F103" t="s">
        <v>165</v>
      </c>
      <c r="G103" s="2" t="s">
        <v>163</v>
      </c>
      <c r="H103" t="s">
        <v>164</v>
      </c>
    </row>
    <row r="104" spans="1:8">
      <c r="A104" s="50">
        <f t="shared" si="3"/>
        <v>102</v>
      </c>
      <c r="B104" s="52"/>
      <c r="C104" s="49">
        <v>12</v>
      </c>
      <c r="D104" s="49">
        <v>3</v>
      </c>
      <c r="E104" s="49">
        <v>17.25</v>
      </c>
      <c r="F104" t="s">
        <v>165</v>
      </c>
      <c r="G104" s="2" t="s">
        <v>163</v>
      </c>
      <c r="H104" t="s">
        <v>164</v>
      </c>
    </row>
    <row r="105" spans="1:8">
      <c r="A105" s="50">
        <f t="shared" si="3"/>
        <v>103</v>
      </c>
      <c r="B105" s="52"/>
      <c r="C105" s="49">
        <v>12</v>
      </c>
      <c r="D105" s="49">
        <v>3</v>
      </c>
      <c r="E105" s="49">
        <v>17.25</v>
      </c>
      <c r="F105" t="s">
        <v>165</v>
      </c>
      <c r="G105" s="2" t="s">
        <v>163</v>
      </c>
      <c r="H105" t="s">
        <v>164</v>
      </c>
    </row>
    <row r="106" spans="1:8">
      <c r="A106" s="50">
        <f t="shared" si="3"/>
        <v>104</v>
      </c>
      <c r="B106" s="52"/>
      <c r="C106" s="49">
        <v>12</v>
      </c>
      <c r="D106" s="49">
        <v>3</v>
      </c>
      <c r="E106" s="49">
        <v>17.25</v>
      </c>
      <c r="F106" t="s">
        <v>165</v>
      </c>
      <c r="G106" s="2" t="s">
        <v>163</v>
      </c>
      <c r="H106" t="s">
        <v>164</v>
      </c>
    </row>
    <row r="107" spans="1:8">
      <c r="A107" s="50">
        <f t="shared" si="3"/>
        <v>105</v>
      </c>
      <c r="B107" s="52"/>
      <c r="C107" s="49">
        <v>12</v>
      </c>
      <c r="D107" s="49">
        <v>3</v>
      </c>
      <c r="E107" s="49">
        <v>17.25</v>
      </c>
      <c r="F107" t="s">
        <v>165</v>
      </c>
      <c r="G107" s="2" t="s">
        <v>163</v>
      </c>
      <c r="H107" t="s">
        <v>164</v>
      </c>
    </row>
    <row r="108" spans="1:8">
      <c r="A108" s="50">
        <f t="shared" si="3"/>
        <v>106</v>
      </c>
      <c r="B108" s="52"/>
      <c r="C108" s="49">
        <v>12</v>
      </c>
      <c r="D108" s="49">
        <v>3</v>
      </c>
      <c r="E108" s="49">
        <v>17.25</v>
      </c>
      <c r="F108" t="s">
        <v>165</v>
      </c>
      <c r="G108" s="2" t="s">
        <v>163</v>
      </c>
      <c r="H108" t="s">
        <v>164</v>
      </c>
    </row>
    <row r="109" spans="1:8">
      <c r="A109" s="50">
        <f t="shared" si="3"/>
        <v>107</v>
      </c>
      <c r="B109" s="52"/>
      <c r="C109" s="49">
        <v>12</v>
      </c>
      <c r="D109" s="49">
        <v>3</v>
      </c>
      <c r="E109" s="49">
        <v>17.25</v>
      </c>
      <c r="F109" t="s">
        <v>165</v>
      </c>
      <c r="G109" s="2" t="s">
        <v>163</v>
      </c>
      <c r="H109" t="s">
        <v>164</v>
      </c>
    </row>
    <row r="110" spans="1:8">
      <c r="A110" s="50">
        <f t="shared" si="3"/>
        <v>108</v>
      </c>
      <c r="B110" s="52"/>
      <c r="C110" s="49">
        <v>12</v>
      </c>
      <c r="D110" s="49">
        <v>3</v>
      </c>
      <c r="E110" s="49">
        <v>17.25</v>
      </c>
      <c r="F110" t="s">
        <v>165</v>
      </c>
      <c r="G110" s="2" t="s">
        <v>163</v>
      </c>
      <c r="H110" t="s">
        <v>164</v>
      </c>
    </row>
    <row r="111" spans="1:8">
      <c r="A111" s="50">
        <f t="shared" si="3"/>
        <v>109</v>
      </c>
      <c r="B111" s="52"/>
      <c r="C111" s="49">
        <v>12</v>
      </c>
      <c r="D111" s="49">
        <v>3</v>
      </c>
      <c r="E111" s="49">
        <v>17.25</v>
      </c>
      <c r="F111" t="s">
        <v>165</v>
      </c>
      <c r="G111" s="2" t="s">
        <v>163</v>
      </c>
      <c r="H111" t="s">
        <v>164</v>
      </c>
    </row>
    <row r="112" spans="1:8">
      <c r="A112" s="50">
        <f t="shared" si="3"/>
        <v>110</v>
      </c>
      <c r="B112" s="52"/>
      <c r="C112" s="49">
        <v>12</v>
      </c>
      <c r="D112" s="49">
        <v>3</v>
      </c>
      <c r="E112" s="49">
        <v>17.25</v>
      </c>
      <c r="F112" t="s">
        <v>165</v>
      </c>
      <c r="G112" s="2" t="s">
        <v>163</v>
      </c>
      <c r="H112" t="s">
        <v>164</v>
      </c>
    </row>
    <row r="113" spans="1:8">
      <c r="A113" s="50">
        <f t="shared" si="3"/>
        <v>111</v>
      </c>
      <c r="B113" s="52"/>
      <c r="C113" s="49">
        <v>12</v>
      </c>
      <c r="D113" s="49">
        <v>3</v>
      </c>
      <c r="E113" s="49">
        <v>17.25</v>
      </c>
      <c r="F113" t="s">
        <v>165</v>
      </c>
      <c r="G113" s="2" t="s">
        <v>163</v>
      </c>
      <c r="H113" t="s">
        <v>164</v>
      </c>
    </row>
    <row r="114" spans="1:8">
      <c r="A114" s="50">
        <f t="shared" si="3"/>
        <v>112</v>
      </c>
      <c r="B114" s="52"/>
      <c r="C114" s="49">
        <v>12</v>
      </c>
      <c r="D114" s="49">
        <v>3</v>
      </c>
      <c r="E114" s="49">
        <v>17.25</v>
      </c>
      <c r="F114" t="s">
        <v>165</v>
      </c>
      <c r="G114" s="2" t="s">
        <v>163</v>
      </c>
      <c r="H114" t="s">
        <v>164</v>
      </c>
    </row>
    <row r="115" spans="1:8">
      <c r="A115" s="50">
        <f t="shared" si="3"/>
        <v>113</v>
      </c>
      <c r="B115" s="52"/>
      <c r="C115" s="49">
        <v>12</v>
      </c>
      <c r="D115" s="49">
        <v>3</v>
      </c>
      <c r="E115" s="49">
        <v>17.25</v>
      </c>
      <c r="F115" t="s">
        <v>165</v>
      </c>
      <c r="G115" s="2" t="s">
        <v>163</v>
      </c>
      <c r="H115" t="s">
        <v>164</v>
      </c>
    </row>
    <row r="116" spans="1:8">
      <c r="A116" s="50">
        <f t="shared" si="3"/>
        <v>114</v>
      </c>
      <c r="B116" s="52"/>
      <c r="C116" s="49">
        <v>12</v>
      </c>
      <c r="D116" s="49">
        <v>3</v>
      </c>
      <c r="E116" s="49">
        <v>17.25</v>
      </c>
      <c r="F116" t="s">
        <v>165</v>
      </c>
      <c r="G116" s="2" t="s">
        <v>163</v>
      </c>
      <c r="H116" t="s">
        <v>164</v>
      </c>
    </row>
    <row r="117" spans="1:8">
      <c r="A117" s="50">
        <f t="shared" ref="A117:A180" si="4">A116+1</f>
        <v>115</v>
      </c>
      <c r="B117" s="52"/>
      <c r="C117" s="49">
        <v>12</v>
      </c>
      <c r="D117" s="49">
        <v>3</v>
      </c>
      <c r="E117" s="49">
        <v>17.25</v>
      </c>
      <c r="F117" t="s">
        <v>165</v>
      </c>
      <c r="G117" s="2" t="s">
        <v>163</v>
      </c>
      <c r="H117" t="s">
        <v>164</v>
      </c>
    </row>
    <row r="118" spans="1:8">
      <c r="A118" s="50">
        <f t="shared" si="4"/>
        <v>116</v>
      </c>
      <c r="B118" s="52"/>
      <c r="C118" s="49">
        <v>12</v>
      </c>
      <c r="D118" s="49">
        <v>3</v>
      </c>
      <c r="E118" s="49">
        <v>17.25</v>
      </c>
      <c r="F118" t="s">
        <v>165</v>
      </c>
      <c r="G118" s="2" t="s">
        <v>163</v>
      </c>
      <c r="H118" t="s">
        <v>164</v>
      </c>
    </row>
    <row r="119" spans="1:8">
      <c r="A119" s="50">
        <f t="shared" si="4"/>
        <v>117</v>
      </c>
      <c r="B119" s="52"/>
      <c r="C119" s="49">
        <v>12</v>
      </c>
      <c r="D119" s="49">
        <v>3</v>
      </c>
      <c r="E119" s="49">
        <v>17.25</v>
      </c>
      <c r="F119" t="s">
        <v>165</v>
      </c>
      <c r="G119" s="2" t="s">
        <v>163</v>
      </c>
      <c r="H119" t="s">
        <v>164</v>
      </c>
    </row>
    <row r="120" spans="1:8">
      <c r="A120" s="50">
        <f t="shared" si="4"/>
        <v>118</v>
      </c>
      <c r="B120" s="52"/>
      <c r="C120" s="49">
        <v>12</v>
      </c>
      <c r="D120" s="49">
        <v>3</v>
      </c>
      <c r="E120" s="49">
        <v>17.25</v>
      </c>
      <c r="F120" t="s">
        <v>165</v>
      </c>
      <c r="G120" s="2" t="s">
        <v>163</v>
      </c>
      <c r="H120" t="s">
        <v>164</v>
      </c>
    </row>
    <row r="121" spans="1:8">
      <c r="A121" s="50">
        <f t="shared" si="4"/>
        <v>119</v>
      </c>
      <c r="B121" s="52"/>
      <c r="C121" s="49">
        <v>12</v>
      </c>
      <c r="D121" s="49">
        <v>3</v>
      </c>
      <c r="E121" s="49">
        <v>17.25</v>
      </c>
      <c r="F121" t="s">
        <v>165</v>
      </c>
      <c r="G121" s="2" t="s">
        <v>163</v>
      </c>
      <c r="H121" t="s">
        <v>164</v>
      </c>
    </row>
    <row r="122" spans="1:8">
      <c r="A122" s="50">
        <f t="shared" si="4"/>
        <v>120</v>
      </c>
      <c r="B122" s="52"/>
      <c r="C122" s="49">
        <v>12</v>
      </c>
      <c r="D122" s="49">
        <v>3</v>
      </c>
      <c r="E122" s="49">
        <v>17.25</v>
      </c>
      <c r="F122" t="s">
        <v>165</v>
      </c>
      <c r="G122" s="2" t="s">
        <v>163</v>
      </c>
      <c r="H122" t="s">
        <v>164</v>
      </c>
    </row>
    <row r="123" spans="1:8">
      <c r="A123" s="50">
        <f t="shared" si="4"/>
        <v>121</v>
      </c>
      <c r="B123" s="52"/>
      <c r="C123" s="49">
        <v>12</v>
      </c>
      <c r="D123" s="49">
        <v>3</v>
      </c>
      <c r="E123" s="49">
        <v>17.25</v>
      </c>
      <c r="F123" t="s">
        <v>165</v>
      </c>
      <c r="G123" s="2" t="s">
        <v>163</v>
      </c>
      <c r="H123" t="s">
        <v>164</v>
      </c>
    </row>
    <row r="124" spans="1:8">
      <c r="A124" s="50">
        <f t="shared" si="4"/>
        <v>122</v>
      </c>
      <c r="B124" s="52"/>
      <c r="C124" s="49">
        <v>12</v>
      </c>
      <c r="D124" s="49">
        <v>3</v>
      </c>
      <c r="E124" s="49">
        <v>17.25</v>
      </c>
      <c r="F124" t="s">
        <v>165</v>
      </c>
      <c r="G124" s="2" t="s">
        <v>163</v>
      </c>
      <c r="H124" t="s">
        <v>164</v>
      </c>
    </row>
    <row r="125" spans="1:8">
      <c r="A125" s="50">
        <f t="shared" si="4"/>
        <v>123</v>
      </c>
      <c r="B125" s="52"/>
      <c r="C125" s="49">
        <v>12</v>
      </c>
      <c r="D125" s="49">
        <v>3</v>
      </c>
      <c r="E125" s="49">
        <v>17.25</v>
      </c>
      <c r="F125" t="s">
        <v>165</v>
      </c>
      <c r="G125" s="2" t="s">
        <v>163</v>
      </c>
      <c r="H125" t="s">
        <v>164</v>
      </c>
    </row>
    <row r="126" spans="1:8">
      <c r="A126" s="50">
        <f t="shared" si="4"/>
        <v>124</v>
      </c>
      <c r="B126" s="52"/>
      <c r="C126" s="49">
        <v>12</v>
      </c>
      <c r="D126" s="49">
        <v>3</v>
      </c>
      <c r="E126" s="49">
        <v>17.25</v>
      </c>
      <c r="F126" t="s">
        <v>165</v>
      </c>
      <c r="G126" s="2" t="s">
        <v>163</v>
      </c>
      <c r="H126" t="s">
        <v>164</v>
      </c>
    </row>
    <row r="127" spans="1:8">
      <c r="A127" s="50">
        <f t="shared" si="4"/>
        <v>125</v>
      </c>
      <c r="B127" s="52"/>
      <c r="C127" s="49">
        <v>12</v>
      </c>
      <c r="D127" s="49">
        <v>3</v>
      </c>
      <c r="E127" s="49">
        <v>17.25</v>
      </c>
      <c r="F127" t="s">
        <v>165</v>
      </c>
      <c r="G127" s="2" t="s">
        <v>163</v>
      </c>
      <c r="H127" t="s">
        <v>164</v>
      </c>
    </row>
    <row r="128" spans="1:8">
      <c r="A128" s="50">
        <f t="shared" si="4"/>
        <v>126</v>
      </c>
      <c r="B128" s="52"/>
      <c r="C128" s="49">
        <v>12</v>
      </c>
      <c r="D128" s="49">
        <v>3</v>
      </c>
      <c r="E128" s="49">
        <v>17.25</v>
      </c>
      <c r="F128" t="s">
        <v>165</v>
      </c>
      <c r="G128" s="2" t="s">
        <v>163</v>
      </c>
      <c r="H128" t="s">
        <v>164</v>
      </c>
    </row>
    <row r="129" spans="1:8">
      <c r="A129" s="50">
        <f t="shared" si="4"/>
        <v>127</v>
      </c>
      <c r="B129" s="52"/>
      <c r="C129" s="49">
        <v>12</v>
      </c>
      <c r="D129" s="49">
        <v>3</v>
      </c>
      <c r="E129" s="49">
        <v>17.25</v>
      </c>
      <c r="F129" t="s">
        <v>165</v>
      </c>
      <c r="G129" s="2" t="s">
        <v>163</v>
      </c>
      <c r="H129" t="s">
        <v>164</v>
      </c>
    </row>
    <row r="130" spans="1:8">
      <c r="A130" s="50">
        <f t="shared" si="4"/>
        <v>128</v>
      </c>
      <c r="B130" s="52"/>
      <c r="C130" s="49">
        <v>12</v>
      </c>
      <c r="D130" s="49">
        <v>3</v>
      </c>
      <c r="E130" s="49">
        <v>17.25</v>
      </c>
      <c r="F130" t="s">
        <v>165</v>
      </c>
      <c r="G130" s="2" t="s">
        <v>163</v>
      </c>
      <c r="H130" t="s">
        <v>164</v>
      </c>
    </row>
    <row r="131" spans="1:8">
      <c r="A131" s="50">
        <f t="shared" si="4"/>
        <v>129</v>
      </c>
      <c r="B131" s="52"/>
      <c r="C131" s="49">
        <v>12</v>
      </c>
      <c r="D131" s="49">
        <v>3</v>
      </c>
      <c r="E131" s="49">
        <v>17.25</v>
      </c>
      <c r="F131" t="s">
        <v>165</v>
      </c>
      <c r="G131" s="2" t="s">
        <v>163</v>
      </c>
      <c r="H131" t="s">
        <v>164</v>
      </c>
    </row>
    <row r="132" spans="1:8">
      <c r="A132" s="50">
        <f t="shared" si="4"/>
        <v>130</v>
      </c>
      <c r="B132" s="52"/>
      <c r="C132" s="49">
        <v>12</v>
      </c>
      <c r="D132" s="49">
        <v>3</v>
      </c>
      <c r="E132" s="49">
        <v>17.25</v>
      </c>
      <c r="F132" t="s">
        <v>165</v>
      </c>
      <c r="G132" s="2" t="s">
        <v>163</v>
      </c>
      <c r="H132" t="s">
        <v>164</v>
      </c>
    </row>
    <row r="133" spans="1:8">
      <c r="A133" s="50">
        <f t="shared" si="4"/>
        <v>131</v>
      </c>
      <c r="B133" s="52"/>
      <c r="C133" s="49">
        <v>12</v>
      </c>
      <c r="D133" s="49">
        <v>3</v>
      </c>
      <c r="E133" s="49">
        <v>17.25</v>
      </c>
      <c r="F133" t="s">
        <v>165</v>
      </c>
      <c r="G133" s="2" t="s">
        <v>163</v>
      </c>
      <c r="H133" t="s">
        <v>164</v>
      </c>
    </row>
    <row r="134" spans="1:8">
      <c r="A134" s="50">
        <f t="shared" si="4"/>
        <v>132</v>
      </c>
      <c r="B134" s="52"/>
      <c r="C134" s="49">
        <v>12</v>
      </c>
      <c r="D134" s="49">
        <v>3</v>
      </c>
      <c r="E134" s="49">
        <v>17.25</v>
      </c>
      <c r="F134" t="s">
        <v>165</v>
      </c>
      <c r="G134" s="2" t="s">
        <v>163</v>
      </c>
      <c r="H134" t="s">
        <v>164</v>
      </c>
    </row>
    <row r="135" spans="1:8">
      <c r="A135" s="50">
        <f t="shared" si="4"/>
        <v>133</v>
      </c>
      <c r="B135" s="52"/>
      <c r="C135" s="49">
        <v>12</v>
      </c>
      <c r="D135" s="49">
        <v>3</v>
      </c>
      <c r="E135" s="49">
        <v>17.25</v>
      </c>
      <c r="F135" t="s">
        <v>165</v>
      </c>
      <c r="G135" s="2" t="s">
        <v>163</v>
      </c>
      <c r="H135" t="s">
        <v>164</v>
      </c>
    </row>
    <row r="136" spans="1:8">
      <c r="A136" s="50">
        <f t="shared" si="4"/>
        <v>134</v>
      </c>
      <c r="B136" s="52"/>
      <c r="C136" s="49">
        <v>12</v>
      </c>
      <c r="D136" s="49">
        <v>3</v>
      </c>
      <c r="E136" s="49">
        <v>17.25</v>
      </c>
      <c r="F136" t="s">
        <v>165</v>
      </c>
      <c r="G136" s="2" t="s">
        <v>163</v>
      </c>
      <c r="H136" t="s">
        <v>164</v>
      </c>
    </row>
    <row r="137" spans="1:8">
      <c r="A137" s="50">
        <f t="shared" si="4"/>
        <v>135</v>
      </c>
      <c r="B137" s="52"/>
      <c r="C137" s="49">
        <v>12</v>
      </c>
      <c r="D137" s="49">
        <v>3</v>
      </c>
      <c r="E137" s="49">
        <v>17.25</v>
      </c>
      <c r="F137" t="s">
        <v>165</v>
      </c>
      <c r="G137" s="2" t="s">
        <v>163</v>
      </c>
      <c r="H137" t="s">
        <v>164</v>
      </c>
    </row>
    <row r="138" spans="1:8">
      <c r="A138" s="50">
        <f t="shared" si="4"/>
        <v>136</v>
      </c>
      <c r="B138" s="52"/>
      <c r="C138" s="49">
        <v>12</v>
      </c>
      <c r="D138" s="49">
        <v>3</v>
      </c>
      <c r="E138" s="49">
        <v>17.25</v>
      </c>
      <c r="F138" t="s">
        <v>165</v>
      </c>
      <c r="G138" s="2" t="s">
        <v>163</v>
      </c>
      <c r="H138" t="s">
        <v>164</v>
      </c>
    </row>
    <row r="139" spans="1:8">
      <c r="A139" s="50">
        <f t="shared" si="4"/>
        <v>137</v>
      </c>
      <c r="B139" s="52"/>
      <c r="C139" s="49">
        <v>12</v>
      </c>
      <c r="D139" s="49">
        <v>3</v>
      </c>
      <c r="E139" s="49">
        <v>17.25</v>
      </c>
      <c r="F139" t="s">
        <v>165</v>
      </c>
      <c r="G139" s="2" t="s">
        <v>163</v>
      </c>
      <c r="H139" t="s">
        <v>164</v>
      </c>
    </row>
    <row r="140" spans="1:8">
      <c r="A140" s="50">
        <f t="shared" si="4"/>
        <v>138</v>
      </c>
      <c r="B140" s="52"/>
      <c r="C140" s="49">
        <v>12</v>
      </c>
      <c r="D140" s="49">
        <v>3</v>
      </c>
      <c r="E140" s="49">
        <v>17.25</v>
      </c>
      <c r="F140" t="s">
        <v>165</v>
      </c>
      <c r="G140" s="2" t="s">
        <v>163</v>
      </c>
      <c r="H140" t="s">
        <v>164</v>
      </c>
    </row>
    <row r="141" spans="1:8">
      <c r="A141" s="50">
        <f t="shared" si="4"/>
        <v>139</v>
      </c>
      <c r="B141" s="52"/>
      <c r="C141" s="49">
        <v>12</v>
      </c>
      <c r="D141" s="49">
        <v>3</v>
      </c>
      <c r="E141" s="49">
        <v>17.25</v>
      </c>
      <c r="F141" t="s">
        <v>165</v>
      </c>
      <c r="G141" s="2" t="s">
        <v>163</v>
      </c>
      <c r="H141" t="s">
        <v>164</v>
      </c>
    </row>
    <row r="142" spans="1:8">
      <c r="A142" s="50">
        <f t="shared" si="4"/>
        <v>140</v>
      </c>
      <c r="B142" s="52"/>
      <c r="C142" s="49">
        <v>12</v>
      </c>
      <c r="D142" s="49">
        <v>3</v>
      </c>
      <c r="E142" s="49">
        <v>17.25</v>
      </c>
      <c r="F142" t="s">
        <v>165</v>
      </c>
      <c r="G142" s="2" t="s">
        <v>163</v>
      </c>
      <c r="H142" t="s">
        <v>164</v>
      </c>
    </row>
    <row r="143" spans="1:8">
      <c r="A143" s="50">
        <f t="shared" si="4"/>
        <v>141</v>
      </c>
      <c r="B143" s="52"/>
      <c r="C143" s="49">
        <v>12</v>
      </c>
      <c r="D143" s="49">
        <v>3</v>
      </c>
      <c r="E143" s="49">
        <v>17.25</v>
      </c>
      <c r="F143" t="s">
        <v>165</v>
      </c>
      <c r="G143" s="2" t="s">
        <v>163</v>
      </c>
      <c r="H143" t="s">
        <v>164</v>
      </c>
    </row>
    <row r="144" spans="1:8">
      <c r="A144" s="50">
        <f t="shared" si="4"/>
        <v>142</v>
      </c>
      <c r="B144" s="52"/>
      <c r="C144" s="49">
        <v>12</v>
      </c>
      <c r="D144" s="49">
        <v>3</v>
      </c>
      <c r="E144" s="49">
        <v>17.25</v>
      </c>
      <c r="F144" t="s">
        <v>165</v>
      </c>
      <c r="G144" s="2" t="s">
        <v>163</v>
      </c>
      <c r="H144" t="s">
        <v>164</v>
      </c>
    </row>
    <row r="145" spans="1:8">
      <c r="A145" s="50">
        <f t="shared" si="4"/>
        <v>143</v>
      </c>
      <c r="B145" s="52"/>
      <c r="C145" s="49">
        <v>12</v>
      </c>
      <c r="D145" s="49">
        <v>3</v>
      </c>
      <c r="E145" s="49">
        <v>17.25</v>
      </c>
      <c r="F145" t="s">
        <v>165</v>
      </c>
      <c r="G145" s="2" t="s">
        <v>163</v>
      </c>
      <c r="H145" t="s">
        <v>164</v>
      </c>
    </row>
    <row r="146" spans="1:8">
      <c r="A146" s="50">
        <f t="shared" si="4"/>
        <v>144</v>
      </c>
      <c r="B146" s="52"/>
      <c r="C146" s="49">
        <v>12</v>
      </c>
      <c r="D146" s="49">
        <v>3</v>
      </c>
      <c r="E146" s="49">
        <v>17.25</v>
      </c>
      <c r="F146" t="s">
        <v>165</v>
      </c>
      <c r="G146" s="2" t="s">
        <v>163</v>
      </c>
      <c r="H146" t="s">
        <v>164</v>
      </c>
    </row>
    <row r="147" spans="1:8">
      <c r="A147" s="50">
        <f t="shared" si="4"/>
        <v>145</v>
      </c>
      <c r="B147" s="52"/>
      <c r="C147" s="49">
        <v>12</v>
      </c>
      <c r="D147" s="49">
        <v>3</v>
      </c>
      <c r="E147" s="49">
        <v>17.25</v>
      </c>
      <c r="F147" t="s">
        <v>165</v>
      </c>
      <c r="G147" s="2" t="s">
        <v>163</v>
      </c>
      <c r="H147" t="s">
        <v>164</v>
      </c>
    </row>
    <row r="148" spans="1:8">
      <c r="A148" s="50">
        <f t="shared" si="4"/>
        <v>146</v>
      </c>
      <c r="B148" s="52"/>
      <c r="C148" s="49">
        <v>12</v>
      </c>
      <c r="D148" s="49">
        <v>3</v>
      </c>
      <c r="E148" s="49">
        <v>17.25</v>
      </c>
      <c r="F148" t="s">
        <v>165</v>
      </c>
      <c r="G148" s="2" t="s">
        <v>163</v>
      </c>
      <c r="H148" t="s">
        <v>164</v>
      </c>
    </row>
    <row r="149" spans="1:8">
      <c r="A149" s="50">
        <f t="shared" si="4"/>
        <v>147</v>
      </c>
      <c r="B149" s="52"/>
      <c r="C149" s="49">
        <v>12</v>
      </c>
      <c r="D149" s="49">
        <v>3</v>
      </c>
      <c r="E149" s="49">
        <v>17.25</v>
      </c>
      <c r="F149" t="s">
        <v>165</v>
      </c>
      <c r="G149" s="2" t="s">
        <v>163</v>
      </c>
      <c r="H149" t="s">
        <v>164</v>
      </c>
    </row>
    <row r="150" spans="1:8">
      <c r="A150" s="50">
        <f t="shared" si="4"/>
        <v>148</v>
      </c>
      <c r="B150" s="52"/>
      <c r="C150" s="49">
        <v>12</v>
      </c>
      <c r="D150" s="49">
        <v>3</v>
      </c>
      <c r="E150" s="49">
        <v>17.25</v>
      </c>
      <c r="F150" t="s">
        <v>165</v>
      </c>
      <c r="G150" s="2" t="s">
        <v>163</v>
      </c>
      <c r="H150" t="s">
        <v>164</v>
      </c>
    </row>
    <row r="151" spans="1:8">
      <c r="A151" s="50">
        <f t="shared" si="4"/>
        <v>149</v>
      </c>
      <c r="B151" s="52"/>
      <c r="C151" s="49">
        <v>12</v>
      </c>
      <c r="D151" s="49">
        <v>3</v>
      </c>
      <c r="E151" s="49">
        <v>17.25</v>
      </c>
      <c r="F151" t="s">
        <v>165</v>
      </c>
      <c r="G151" s="2" t="s">
        <v>163</v>
      </c>
      <c r="H151" t="s">
        <v>164</v>
      </c>
    </row>
    <row r="152" spans="1:8">
      <c r="A152" s="50">
        <f t="shared" si="4"/>
        <v>150</v>
      </c>
      <c r="B152" s="52"/>
      <c r="C152" s="49">
        <v>12</v>
      </c>
      <c r="D152" s="49">
        <v>3</v>
      </c>
      <c r="E152" s="49">
        <v>17.25</v>
      </c>
      <c r="F152" t="s">
        <v>165</v>
      </c>
      <c r="G152" s="2" t="s">
        <v>163</v>
      </c>
      <c r="H152" t="s">
        <v>164</v>
      </c>
    </row>
    <row r="153" spans="1:8">
      <c r="A153" s="50">
        <f t="shared" si="4"/>
        <v>151</v>
      </c>
      <c r="B153" s="52"/>
      <c r="C153" s="49">
        <v>12</v>
      </c>
      <c r="D153" s="49">
        <v>3</v>
      </c>
      <c r="E153" s="49">
        <v>17.25</v>
      </c>
      <c r="F153" t="s">
        <v>165</v>
      </c>
      <c r="G153" s="2" t="s">
        <v>163</v>
      </c>
      <c r="H153" t="s">
        <v>164</v>
      </c>
    </row>
    <row r="154" spans="1:8">
      <c r="A154" s="50">
        <f t="shared" si="4"/>
        <v>152</v>
      </c>
      <c r="B154" s="52"/>
      <c r="C154" s="49">
        <v>12</v>
      </c>
      <c r="D154" s="49">
        <v>3</v>
      </c>
      <c r="E154" s="49">
        <v>17.25</v>
      </c>
      <c r="F154" t="s">
        <v>165</v>
      </c>
      <c r="G154" s="2" t="s">
        <v>163</v>
      </c>
      <c r="H154" t="s">
        <v>164</v>
      </c>
    </row>
    <row r="155" spans="1:8">
      <c r="A155" s="50">
        <f t="shared" si="4"/>
        <v>153</v>
      </c>
      <c r="B155" s="52"/>
      <c r="C155" s="49">
        <v>12</v>
      </c>
      <c r="D155" s="49">
        <v>3</v>
      </c>
      <c r="E155" s="49">
        <v>17.25</v>
      </c>
      <c r="F155" t="s">
        <v>165</v>
      </c>
      <c r="G155" s="2" t="s">
        <v>163</v>
      </c>
      <c r="H155" t="s">
        <v>164</v>
      </c>
    </row>
    <row r="156" spans="1:8">
      <c r="A156" s="50">
        <f t="shared" si="4"/>
        <v>154</v>
      </c>
      <c r="B156" s="52"/>
      <c r="C156" s="49">
        <v>12</v>
      </c>
      <c r="D156" s="49">
        <v>3</v>
      </c>
      <c r="E156" s="49">
        <v>17.25</v>
      </c>
      <c r="F156" t="s">
        <v>165</v>
      </c>
      <c r="G156" s="2" t="s">
        <v>163</v>
      </c>
      <c r="H156" t="s">
        <v>164</v>
      </c>
    </row>
    <row r="157" spans="1:8">
      <c r="A157" s="50">
        <f t="shared" si="4"/>
        <v>155</v>
      </c>
      <c r="B157" s="52"/>
      <c r="C157" s="49">
        <v>12</v>
      </c>
      <c r="D157" s="49">
        <v>3</v>
      </c>
      <c r="E157" s="49">
        <v>17.25</v>
      </c>
      <c r="F157" t="s">
        <v>165</v>
      </c>
      <c r="G157" s="2" t="s">
        <v>163</v>
      </c>
      <c r="H157" t="s">
        <v>164</v>
      </c>
    </row>
    <row r="158" spans="1:8">
      <c r="A158" s="50">
        <f t="shared" si="4"/>
        <v>156</v>
      </c>
      <c r="B158" s="52"/>
      <c r="C158" s="49">
        <v>12</v>
      </c>
      <c r="D158" s="49">
        <v>3</v>
      </c>
      <c r="E158" s="49">
        <v>17.25</v>
      </c>
      <c r="F158" t="s">
        <v>165</v>
      </c>
      <c r="G158" s="2" t="s">
        <v>163</v>
      </c>
      <c r="H158" t="s">
        <v>164</v>
      </c>
    </row>
    <row r="159" spans="1:8">
      <c r="A159" s="50">
        <f t="shared" si="4"/>
        <v>157</v>
      </c>
      <c r="B159" s="52"/>
      <c r="C159" s="49">
        <v>12</v>
      </c>
      <c r="D159" s="49">
        <v>3</v>
      </c>
      <c r="E159" s="49">
        <v>17.25</v>
      </c>
      <c r="F159" t="s">
        <v>165</v>
      </c>
      <c r="G159" s="2" t="s">
        <v>163</v>
      </c>
      <c r="H159" t="s">
        <v>164</v>
      </c>
    </row>
    <row r="160" spans="1:8">
      <c r="A160" s="50">
        <f t="shared" si="4"/>
        <v>158</v>
      </c>
      <c r="B160" s="52"/>
      <c r="C160" s="49">
        <v>12</v>
      </c>
      <c r="D160" s="49">
        <v>3</v>
      </c>
      <c r="E160" s="49">
        <v>17.25</v>
      </c>
      <c r="F160" t="s">
        <v>165</v>
      </c>
      <c r="G160" s="2" t="s">
        <v>163</v>
      </c>
      <c r="H160" t="s">
        <v>164</v>
      </c>
    </row>
    <row r="161" spans="1:8">
      <c r="A161" s="50">
        <f t="shared" si="4"/>
        <v>159</v>
      </c>
      <c r="B161" s="52"/>
      <c r="C161" s="49">
        <v>12</v>
      </c>
      <c r="D161" s="49">
        <v>3</v>
      </c>
      <c r="E161" s="49">
        <v>17.25</v>
      </c>
      <c r="F161" t="s">
        <v>165</v>
      </c>
      <c r="G161" s="2" t="s">
        <v>163</v>
      </c>
      <c r="H161" t="s">
        <v>164</v>
      </c>
    </row>
    <row r="162" spans="1:8">
      <c r="A162" s="50">
        <f t="shared" si="4"/>
        <v>160</v>
      </c>
      <c r="B162" s="52"/>
      <c r="C162" s="49">
        <v>12</v>
      </c>
      <c r="D162" s="49">
        <v>3</v>
      </c>
      <c r="E162" s="49">
        <v>17.25</v>
      </c>
      <c r="F162" t="s">
        <v>165</v>
      </c>
      <c r="G162" s="2" t="s">
        <v>163</v>
      </c>
      <c r="H162" t="s">
        <v>164</v>
      </c>
    </row>
    <row r="163" spans="1:8">
      <c r="A163" s="50">
        <f t="shared" si="4"/>
        <v>161</v>
      </c>
      <c r="B163" s="52"/>
      <c r="C163" s="49">
        <v>12</v>
      </c>
      <c r="D163" s="49">
        <v>3</v>
      </c>
      <c r="E163" s="49">
        <v>17.25</v>
      </c>
      <c r="F163" t="s">
        <v>165</v>
      </c>
      <c r="G163" s="2" t="s">
        <v>163</v>
      </c>
      <c r="H163" t="s">
        <v>164</v>
      </c>
    </row>
    <row r="164" spans="1:8">
      <c r="A164" s="50">
        <f t="shared" si="4"/>
        <v>162</v>
      </c>
      <c r="B164" s="52"/>
      <c r="C164" s="49">
        <v>12</v>
      </c>
      <c r="D164" s="49">
        <v>3</v>
      </c>
      <c r="E164" s="49">
        <v>17.25</v>
      </c>
      <c r="F164" t="s">
        <v>165</v>
      </c>
      <c r="G164" s="2" t="s">
        <v>163</v>
      </c>
      <c r="H164" t="s">
        <v>164</v>
      </c>
    </row>
    <row r="165" spans="1:8">
      <c r="A165" s="50">
        <f t="shared" si="4"/>
        <v>163</v>
      </c>
      <c r="B165" s="52"/>
      <c r="C165" s="49">
        <v>12</v>
      </c>
      <c r="D165" s="49">
        <v>3</v>
      </c>
      <c r="E165" s="49">
        <v>17.25</v>
      </c>
      <c r="F165" t="s">
        <v>165</v>
      </c>
      <c r="G165" s="2" t="s">
        <v>163</v>
      </c>
      <c r="H165" t="s">
        <v>164</v>
      </c>
    </row>
    <row r="166" spans="1:8">
      <c r="A166" s="50">
        <f t="shared" si="4"/>
        <v>164</v>
      </c>
      <c r="B166" s="52"/>
      <c r="C166" s="49">
        <v>12</v>
      </c>
      <c r="D166" s="49">
        <v>3</v>
      </c>
      <c r="E166" s="49">
        <v>17.25</v>
      </c>
      <c r="F166" t="s">
        <v>165</v>
      </c>
      <c r="G166" s="2" t="s">
        <v>163</v>
      </c>
      <c r="H166" t="s">
        <v>164</v>
      </c>
    </row>
    <row r="167" spans="1:8">
      <c r="A167" s="50">
        <f t="shared" si="4"/>
        <v>165</v>
      </c>
      <c r="B167" s="52"/>
      <c r="C167" s="49">
        <v>12</v>
      </c>
      <c r="D167" s="49">
        <v>3</v>
      </c>
      <c r="E167" s="49">
        <v>17.25</v>
      </c>
      <c r="F167" t="s">
        <v>165</v>
      </c>
      <c r="G167" s="2" t="s">
        <v>163</v>
      </c>
      <c r="H167" t="s">
        <v>164</v>
      </c>
    </row>
    <row r="168" spans="1:8">
      <c r="A168" s="50">
        <f t="shared" si="4"/>
        <v>166</v>
      </c>
      <c r="B168" s="52"/>
      <c r="C168" s="49">
        <v>12</v>
      </c>
      <c r="D168" s="49">
        <v>3</v>
      </c>
      <c r="E168" s="49">
        <v>17.25</v>
      </c>
      <c r="F168" t="s">
        <v>165</v>
      </c>
      <c r="G168" s="2" t="s">
        <v>163</v>
      </c>
      <c r="H168" t="s">
        <v>164</v>
      </c>
    </row>
    <row r="169" spans="1:8">
      <c r="A169" s="50">
        <f t="shared" si="4"/>
        <v>167</v>
      </c>
      <c r="B169" s="52"/>
      <c r="C169" s="49">
        <v>12</v>
      </c>
      <c r="D169" s="49">
        <v>3</v>
      </c>
      <c r="E169" s="49">
        <v>17.25</v>
      </c>
      <c r="F169" t="s">
        <v>165</v>
      </c>
      <c r="G169" s="2" t="s">
        <v>163</v>
      </c>
      <c r="H169" t="s">
        <v>164</v>
      </c>
    </row>
    <row r="170" spans="1:8">
      <c r="A170" s="50">
        <f t="shared" si="4"/>
        <v>168</v>
      </c>
      <c r="B170" s="52"/>
      <c r="C170" s="49">
        <v>12</v>
      </c>
      <c r="D170" s="49">
        <v>3</v>
      </c>
      <c r="E170" s="49">
        <v>17.25</v>
      </c>
      <c r="F170" t="s">
        <v>165</v>
      </c>
      <c r="G170" s="2" t="s">
        <v>163</v>
      </c>
      <c r="H170" t="s">
        <v>164</v>
      </c>
    </row>
    <row r="171" spans="1:8">
      <c r="A171" s="50">
        <f t="shared" si="4"/>
        <v>169</v>
      </c>
      <c r="B171" s="52"/>
      <c r="C171" s="49">
        <v>12</v>
      </c>
      <c r="D171" s="49">
        <v>3</v>
      </c>
      <c r="E171" s="49">
        <v>17.25</v>
      </c>
      <c r="F171" t="s">
        <v>165</v>
      </c>
      <c r="G171" s="2" t="s">
        <v>163</v>
      </c>
      <c r="H171" t="s">
        <v>164</v>
      </c>
    </row>
    <row r="172" spans="1:8">
      <c r="A172" s="50">
        <f t="shared" si="4"/>
        <v>170</v>
      </c>
      <c r="B172" s="52"/>
      <c r="C172" s="49">
        <v>12</v>
      </c>
      <c r="D172" s="49">
        <v>3</v>
      </c>
      <c r="E172" s="49">
        <v>17.25</v>
      </c>
      <c r="F172" t="s">
        <v>165</v>
      </c>
      <c r="G172" s="2" t="s">
        <v>163</v>
      </c>
      <c r="H172" t="s">
        <v>164</v>
      </c>
    </row>
    <row r="173" spans="1:8">
      <c r="A173" s="50">
        <f t="shared" si="4"/>
        <v>171</v>
      </c>
      <c r="B173" s="52"/>
      <c r="C173" s="49">
        <v>12</v>
      </c>
      <c r="D173" s="49">
        <v>3</v>
      </c>
      <c r="E173" s="49">
        <v>17.25</v>
      </c>
      <c r="F173" t="s">
        <v>165</v>
      </c>
      <c r="G173" s="2" t="s">
        <v>163</v>
      </c>
      <c r="H173" t="s">
        <v>164</v>
      </c>
    </row>
    <row r="174" spans="1:8">
      <c r="A174" s="50">
        <f t="shared" si="4"/>
        <v>172</v>
      </c>
      <c r="B174" s="52"/>
      <c r="C174" s="49">
        <v>12</v>
      </c>
      <c r="D174" s="49">
        <v>3</v>
      </c>
      <c r="E174" s="49">
        <v>17.25</v>
      </c>
      <c r="F174" t="s">
        <v>165</v>
      </c>
      <c r="G174" s="2" t="s">
        <v>163</v>
      </c>
      <c r="H174" t="s">
        <v>164</v>
      </c>
    </row>
    <row r="175" spans="1:8">
      <c r="A175" s="50">
        <f t="shared" si="4"/>
        <v>173</v>
      </c>
      <c r="B175" s="52"/>
      <c r="C175" s="49">
        <v>12</v>
      </c>
      <c r="D175" s="49">
        <v>3</v>
      </c>
      <c r="E175" s="49">
        <v>17.25</v>
      </c>
      <c r="F175" t="s">
        <v>165</v>
      </c>
      <c r="G175" s="2" t="s">
        <v>163</v>
      </c>
      <c r="H175" t="s">
        <v>164</v>
      </c>
    </row>
    <row r="176" spans="1:8">
      <c r="A176" s="50">
        <f t="shared" si="4"/>
        <v>174</v>
      </c>
      <c r="B176" s="52"/>
      <c r="C176" s="49">
        <v>12</v>
      </c>
      <c r="D176" s="49">
        <v>3</v>
      </c>
      <c r="E176" s="49">
        <v>17.25</v>
      </c>
      <c r="F176" t="s">
        <v>165</v>
      </c>
      <c r="G176" s="2" t="s">
        <v>163</v>
      </c>
      <c r="H176" t="s">
        <v>164</v>
      </c>
    </row>
    <row r="177" spans="1:8">
      <c r="A177" s="50">
        <f t="shared" si="4"/>
        <v>175</v>
      </c>
      <c r="B177" s="52"/>
      <c r="C177" s="49">
        <v>12</v>
      </c>
      <c r="D177" s="49">
        <v>3</v>
      </c>
      <c r="E177" s="49">
        <v>17.25</v>
      </c>
      <c r="F177" t="s">
        <v>165</v>
      </c>
      <c r="G177" s="2" t="s">
        <v>163</v>
      </c>
      <c r="H177" t="s">
        <v>164</v>
      </c>
    </row>
    <row r="178" spans="1:8">
      <c r="A178" s="50">
        <f t="shared" si="4"/>
        <v>176</v>
      </c>
      <c r="B178" s="52"/>
      <c r="C178" s="49">
        <v>12</v>
      </c>
      <c r="D178" s="49">
        <v>3</v>
      </c>
      <c r="E178" s="49">
        <v>17.25</v>
      </c>
      <c r="F178" t="s">
        <v>165</v>
      </c>
      <c r="G178" s="2" t="s">
        <v>163</v>
      </c>
      <c r="H178" t="s">
        <v>164</v>
      </c>
    </row>
    <row r="179" spans="1:8">
      <c r="A179" s="50">
        <f t="shared" si="4"/>
        <v>177</v>
      </c>
      <c r="B179" s="52"/>
      <c r="C179" s="49">
        <v>12</v>
      </c>
      <c r="D179" s="49">
        <v>3</v>
      </c>
      <c r="E179" s="49">
        <v>17.25</v>
      </c>
      <c r="F179" t="s">
        <v>165</v>
      </c>
      <c r="G179" s="2" t="s">
        <v>163</v>
      </c>
      <c r="H179" t="s">
        <v>164</v>
      </c>
    </row>
    <row r="180" spans="1:8">
      <c r="A180" s="50">
        <f t="shared" si="4"/>
        <v>178</v>
      </c>
      <c r="B180" s="52"/>
      <c r="C180" s="49">
        <v>12</v>
      </c>
      <c r="D180" s="49">
        <v>3</v>
      </c>
      <c r="E180" s="49">
        <v>17.25</v>
      </c>
      <c r="F180" t="s">
        <v>165</v>
      </c>
      <c r="G180" s="2" t="s">
        <v>163</v>
      </c>
      <c r="H180" t="s">
        <v>164</v>
      </c>
    </row>
    <row r="181" spans="1:8">
      <c r="A181" s="50">
        <f t="shared" ref="A181:A244" si="5">A180+1</f>
        <v>179</v>
      </c>
      <c r="B181" s="52"/>
      <c r="C181" s="49">
        <v>12</v>
      </c>
      <c r="D181" s="49">
        <v>3</v>
      </c>
      <c r="E181" s="49">
        <v>17.25</v>
      </c>
      <c r="F181" t="s">
        <v>165</v>
      </c>
      <c r="G181" s="2" t="s">
        <v>163</v>
      </c>
      <c r="H181" t="s">
        <v>164</v>
      </c>
    </row>
    <row r="182" spans="1:8">
      <c r="A182" s="50">
        <f t="shared" si="5"/>
        <v>180</v>
      </c>
      <c r="B182" s="52"/>
      <c r="C182" s="49">
        <v>12</v>
      </c>
      <c r="D182" s="49">
        <v>3</v>
      </c>
      <c r="E182" s="49">
        <v>17.25</v>
      </c>
      <c r="F182" t="s">
        <v>165</v>
      </c>
      <c r="G182" s="2" t="s">
        <v>163</v>
      </c>
      <c r="H182" t="s">
        <v>164</v>
      </c>
    </row>
    <row r="183" spans="1:8">
      <c r="A183" s="50">
        <f t="shared" si="5"/>
        <v>181</v>
      </c>
      <c r="B183" s="52"/>
      <c r="C183" s="49">
        <v>12</v>
      </c>
      <c r="D183" s="49">
        <v>3</v>
      </c>
      <c r="E183" s="49">
        <v>17.25</v>
      </c>
      <c r="F183" t="s">
        <v>165</v>
      </c>
      <c r="G183" s="2" t="s">
        <v>163</v>
      </c>
      <c r="H183" t="s">
        <v>164</v>
      </c>
    </row>
    <row r="184" spans="1:8">
      <c r="A184" s="50">
        <f t="shared" si="5"/>
        <v>182</v>
      </c>
      <c r="B184" s="52"/>
      <c r="C184" s="49">
        <v>12</v>
      </c>
      <c r="D184" s="49">
        <v>3</v>
      </c>
      <c r="E184" s="49">
        <v>17.25</v>
      </c>
      <c r="F184" t="s">
        <v>165</v>
      </c>
      <c r="G184" s="2" t="s">
        <v>163</v>
      </c>
      <c r="H184" t="s">
        <v>164</v>
      </c>
    </row>
    <row r="185" spans="1:8">
      <c r="A185" s="50">
        <f t="shared" si="5"/>
        <v>183</v>
      </c>
      <c r="B185" s="52"/>
      <c r="C185" s="49">
        <v>12</v>
      </c>
      <c r="D185" s="49">
        <v>3</v>
      </c>
      <c r="E185" s="49">
        <v>17.25</v>
      </c>
      <c r="F185" t="s">
        <v>165</v>
      </c>
      <c r="G185" s="2" t="s">
        <v>163</v>
      </c>
      <c r="H185" t="s">
        <v>164</v>
      </c>
    </row>
    <row r="186" spans="1:8">
      <c r="A186" s="50">
        <f t="shared" si="5"/>
        <v>184</v>
      </c>
      <c r="B186" s="52"/>
      <c r="C186" s="49">
        <v>12</v>
      </c>
      <c r="D186" s="49">
        <v>3</v>
      </c>
      <c r="E186" s="49">
        <v>17.25</v>
      </c>
      <c r="F186" t="s">
        <v>165</v>
      </c>
      <c r="G186" s="2" t="s">
        <v>163</v>
      </c>
      <c r="H186" t="s">
        <v>164</v>
      </c>
    </row>
    <row r="187" spans="1:8">
      <c r="A187" s="50">
        <f t="shared" si="5"/>
        <v>185</v>
      </c>
      <c r="B187" s="52"/>
      <c r="C187" s="49">
        <v>12</v>
      </c>
      <c r="D187" s="49">
        <v>3</v>
      </c>
      <c r="E187" s="49">
        <v>17.25</v>
      </c>
      <c r="F187" t="s">
        <v>165</v>
      </c>
      <c r="G187" s="2" t="s">
        <v>163</v>
      </c>
      <c r="H187" t="s">
        <v>164</v>
      </c>
    </row>
    <row r="188" spans="1:8">
      <c r="A188" s="50">
        <f t="shared" si="5"/>
        <v>186</v>
      </c>
      <c r="B188" s="52"/>
      <c r="C188" s="49">
        <v>12</v>
      </c>
      <c r="D188" s="49">
        <v>3</v>
      </c>
      <c r="E188" s="49">
        <v>17.25</v>
      </c>
      <c r="F188" t="s">
        <v>165</v>
      </c>
      <c r="G188" s="2" t="s">
        <v>163</v>
      </c>
      <c r="H188" t="s">
        <v>164</v>
      </c>
    </row>
    <row r="189" spans="1:8">
      <c r="A189" s="50">
        <f t="shared" si="5"/>
        <v>187</v>
      </c>
      <c r="B189" s="52"/>
      <c r="C189" s="49">
        <v>12</v>
      </c>
      <c r="D189" s="49">
        <v>3</v>
      </c>
      <c r="E189" s="49">
        <v>17.25</v>
      </c>
      <c r="F189" t="s">
        <v>165</v>
      </c>
      <c r="G189" s="2" t="s">
        <v>163</v>
      </c>
      <c r="H189" t="s">
        <v>164</v>
      </c>
    </row>
    <row r="190" spans="1:8">
      <c r="A190" s="50">
        <f t="shared" si="5"/>
        <v>188</v>
      </c>
      <c r="B190" s="52"/>
      <c r="C190" s="49">
        <v>12</v>
      </c>
      <c r="D190" s="49">
        <v>3</v>
      </c>
      <c r="E190" s="49">
        <v>17.25</v>
      </c>
      <c r="F190" t="s">
        <v>165</v>
      </c>
      <c r="G190" s="2" t="s">
        <v>163</v>
      </c>
      <c r="H190" t="s">
        <v>164</v>
      </c>
    </row>
    <row r="191" spans="1:8">
      <c r="A191" s="50">
        <f t="shared" si="5"/>
        <v>189</v>
      </c>
      <c r="B191" s="52"/>
      <c r="C191" s="49">
        <v>12</v>
      </c>
      <c r="D191" s="49">
        <v>3</v>
      </c>
      <c r="E191" s="49">
        <v>17.25</v>
      </c>
      <c r="F191" t="s">
        <v>165</v>
      </c>
      <c r="G191" s="2" t="s">
        <v>163</v>
      </c>
      <c r="H191" t="s">
        <v>164</v>
      </c>
    </row>
    <row r="192" spans="1:8">
      <c r="A192" s="50">
        <f t="shared" si="5"/>
        <v>190</v>
      </c>
      <c r="B192" s="52"/>
      <c r="C192" s="49">
        <v>12</v>
      </c>
      <c r="D192" s="49">
        <v>3</v>
      </c>
      <c r="E192" s="49">
        <v>17.25</v>
      </c>
      <c r="F192" t="s">
        <v>165</v>
      </c>
      <c r="G192" s="2" t="s">
        <v>163</v>
      </c>
      <c r="H192" t="s">
        <v>164</v>
      </c>
    </row>
    <row r="193" spans="1:8">
      <c r="A193" s="50">
        <f t="shared" si="5"/>
        <v>191</v>
      </c>
      <c r="B193" s="52"/>
      <c r="C193" s="49">
        <v>12</v>
      </c>
      <c r="D193" s="49">
        <v>3</v>
      </c>
      <c r="E193" s="49">
        <v>17.25</v>
      </c>
      <c r="F193" t="s">
        <v>165</v>
      </c>
      <c r="G193" s="2" t="s">
        <v>163</v>
      </c>
      <c r="H193" t="s">
        <v>164</v>
      </c>
    </row>
    <row r="194" spans="1:8">
      <c r="A194" s="50">
        <f t="shared" si="5"/>
        <v>192</v>
      </c>
      <c r="B194" s="52"/>
      <c r="C194" s="49">
        <v>12</v>
      </c>
      <c r="D194" s="49">
        <v>3</v>
      </c>
      <c r="E194" s="49">
        <v>17.25</v>
      </c>
      <c r="F194" t="s">
        <v>165</v>
      </c>
      <c r="G194" s="2" t="s">
        <v>163</v>
      </c>
      <c r="H194" t="s">
        <v>164</v>
      </c>
    </row>
    <row r="195" spans="1:8">
      <c r="A195" s="50">
        <f t="shared" si="5"/>
        <v>193</v>
      </c>
      <c r="B195" s="52"/>
      <c r="C195" s="49">
        <v>12</v>
      </c>
      <c r="D195" s="49">
        <v>3</v>
      </c>
      <c r="E195" s="49">
        <v>17.25</v>
      </c>
      <c r="F195" t="s">
        <v>165</v>
      </c>
      <c r="G195" s="2" t="s">
        <v>163</v>
      </c>
      <c r="H195" t="s">
        <v>164</v>
      </c>
    </row>
    <row r="196" spans="1:8">
      <c r="A196" s="50">
        <f t="shared" si="5"/>
        <v>194</v>
      </c>
      <c r="B196" s="52"/>
      <c r="C196" s="49">
        <v>12</v>
      </c>
      <c r="D196" s="49">
        <v>3</v>
      </c>
      <c r="E196" s="49">
        <v>17.25</v>
      </c>
      <c r="F196" t="s">
        <v>165</v>
      </c>
      <c r="G196" s="2" t="s">
        <v>163</v>
      </c>
      <c r="H196" t="s">
        <v>164</v>
      </c>
    </row>
    <row r="197" spans="1:8">
      <c r="A197" s="50">
        <f t="shared" si="5"/>
        <v>195</v>
      </c>
      <c r="B197" s="52"/>
      <c r="C197" s="49">
        <v>12</v>
      </c>
      <c r="D197" s="49">
        <v>3</v>
      </c>
      <c r="E197" s="49">
        <v>17.25</v>
      </c>
      <c r="F197" t="s">
        <v>165</v>
      </c>
      <c r="G197" s="2" t="s">
        <v>163</v>
      </c>
      <c r="H197" t="s">
        <v>164</v>
      </c>
    </row>
    <row r="198" spans="1:8">
      <c r="A198" s="50">
        <f t="shared" si="5"/>
        <v>196</v>
      </c>
      <c r="B198" s="52"/>
      <c r="C198" s="49">
        <v>12</v>
      </c>
      <c r="D198" s="49">
        <v>3</v>
      </c>
      <c r="E198" s="49">
        <v>17.25</v>
      </c>
      <c r="F198" t="s">
        <v>165</v>
      </c>
      <c r="G198" s="2" t="s">
        <v>163</v>
      </c>
      <c r="H198" t="s">
        <v>164</v>
      </c>
    </row>
    <row r="199" spans="1:8">
      <c r="A199" s="50">
        <f t="shared" si="5"/>
        <v>197</v>
      </c>
      <c r="B199" s="52"/>
      <c r="C199" s="49">
        <v>12</v>
      </c>
      <c r="D199" s="49">
        <v>3</v>
      </c>
      <c r="E199" s="49">
        <v>17.25</v>
      </c>
      <c r="F199" t="s">
        <v>165</v>
      </c>
      <c r="G199" s="2" t="s">
        <v>163</v>
      </c>
      <c r="H199" t="s">
        <v>164</v>
      </c>
    </row>
    <row r="200" spans="1:8">
      <c r="A200" s="50">
        <f t="shared" si="5"/>
        <v>198</v>
      </c>
      <c r="B200" s="52"/>
      <c r="C200" s="49">
        <v>12</v>
      </c>
      <c r="D200" s="49">
        <v>3</v>
      </c>
      <c r="E200" s="49">
        <v>17.25</v>
      </c>
      <c r="F200" t="s">
        <v>165</v>
      </c>
      <c r="G200" s="2" t="s">
        <v>163</v>
      </c>
      <c r="H200" t="s">
        <v>164</v>
      </c>
    </row>
    <row r="201" spans="1:8">
      <c r="A201" s="50">
        <f t="shared" si="5"/>
        <v>199</v>
      </c>
      <c r="B201" s="52"/>
      <c r="C201" s="49">
        <v>12</v>
      </c>
      <c r="D201" s="49">
        <v>3</v>
      </c>
      <c r="E201" s="49">
        <v>17.25</v>
      </c>
      <c r="F201" t="s">
        <v>165</v>
      </c>
      <c r="G201" s="2" t="s">
        <v>163</v>
      </c>
      <c r="H201" t="s">
        <v>164</v>
      </c>
    </row>
    <row r="202" spans="1:8">
      <c r="A202" s="50">
        <f t="shared" si="5"/>
        <v>200</v>
      </c>
      <c r="B202" s="52"/>
      <c r="C202" s="49">
        <v>12</v>
      </c>
      <c r="D202" s="49">
        <v>3</v>
      </c>
      <c r="E202" s="49">
        <v>17.25</v>
      </c>
      <c r="F202" t="s">
        <v>165</v>
      </c>
      <c r="G202" s="2" t="s">
        <v>163</v>
      </c>
      <c r="H202" t="s">
        <v>164</v>
      </c>
    </row>
    <row r="203" spans="1:8">
      <c r="A203" s="50">
        <f t="shared" si="5"/>
        <v>201</v>
      </c>
      <c r="B203" s="52"/>
      <c r="C203" s="49">
        <v>12</v>
      </c>
      <c r="D203" s="49">
        <v>3</v>
      </c>
      <c r="E203" s="49">
        <v>17.25</v>
      </c>
      <c r="F203" t="s">
        <v>165</v>
      </c>
      <c r="G203" s="2" t="s">
        <v>163</v>
      </c>
      <c r="H203" t="s">
        <v>164</v>
      </c>
    </row>
    <row r="204" spans="1:8">
      <c r="A204" s="50">
        <f t="shared" si="5"/>
        <v>202</v>
      </c>
      <c r="B204" s="52"/>
      <c r="C204" s="49">
        <v>12</v>
      </c>
      <c r="D204" s="49">
        <v>3</v>
      </c>
      <c r="E204" s="49">
        <v>17.25</v>
      </c>
      <c r="F204" t="s">
        <v>165</v>
      </c>
      <c r="G204" s="2" t="s">
        <v>163</v>
      </c>
      <c r="H204" t="s">
        <v>164</v>
      </c>
    </row>
    <row r="205" spans="1:8">
      <c r="A205" s="50">
        <f t="shared" si="5"/>
        <v>203</v>
      </c>
      <c r="B205" s="52"/>
      <c r="C205" s="49">
        <v>12</v>
      </c>
      <c r="D205" s="49">
        <v>3</v>
      </c>
      <c r="E205" s="49">
        <v>17.25</v>
      </c>
      <c r="F205" t="s">
        <v>165</v>
      </c>
      <c r="G205" s="2" t="s">
        <v>163</v>
      </c>
      <c r="H205" t="s">
        <v>164</v>
      </c>
    </row>
    <row r="206" spans="1:8">
      <c r="A206" s="50">
        <f t="shared" si="5"/>
        <v>204</v>
      </c>
      <c r="B206" s="52"/>
      <c r="C206" s="49">
        <v>12</v>
      </c>
      <c r="D206" s="49">
        <v>3</v>
      </c>
      <c r="E206" s="49">
        <v>17.25</v>
      </c>
      <c r="F206" t="s">
        <v>165</v>
      </c>
      <c r="G206" s="2" t="s">
        <v>163</v>
      </c>
      <c r="H206" t="s">
        <v>164</v>
      </c>
    </row>
    <row r="207" spans="1:8">
      <c r="A207" s="50">
        <f t="shared" si="5"/>
        <v>205</v>
      </c>
      <c r="B207" s="52"/>
      <c r="C207" s="49">
        <v>12</v>
      </c>
      <c r="D207" s="49">
        <v>3</v>
      </c>
      <c r="E207" s="49">
        <v>17.25</v>
      </c>
      <c r="F207" t="s">
        <v>165</v>
      </c>
      <c r="G207" s="2" t="s">
        <v>163</v>
      </c>
      <c r="H207" t="s">
        <v>164</v>
      </c>
    </row>
    <row r="208" spans="1:8">
      <c r="A208" s="50">
        <f t="shared" si="5"/>
        <v>206</v>
      </c>
      <c r="B208" s="52"/>
      <c r="C208" s="49">
        <v>12</v>
      </c>
      <c r="D208" s="49">
        <v>3</v>
      </c>
      <c r="E208" s="49">
        <v>17.25</v>
      </c>
      <c r="F208" t="s">
        <v>165</v>
      </c>
      <c r="G208" s="2" t="s">
        <v>163</v>
      </c>
      <c r="H208" t="s">
        <v>164</v>
      </c>
    </row>
    <row r="209" spans="1:8">
      <c r="A209" s="50">
        <f t="shared" si="5"/>
        <v>207</v>
      </c>
      <c r="B209" s="52"/>
      <c r="C209" s="49">
        <v>12</v>
      </c>
      <c r="D209" s="49">
        <v>3</v>
      </c>
      <c r="E209" s="49">
        <v>17.25</v>
      </c>
      <c r="F209" t="s">
        <v>165</v>
      </c>
      <c r="G209" s="2" t="s">
        <v>163</v>
      </c>
      <c r="H209" t="s">
        <v>164</v>
      </c>
    </row>
    <row r="210" spans="1:8">
      <c r="A210" s="50">
        <f t="shared" si="5"/>
        <v>208</v>
      </c>
      <c r="B210" s="52"/>
      <c r="C210" s="49">
        <v>12</v>
      </c>
      <c r="D210" s="49">
        <v>3</v>
      </c>
      <c r="E210" s="49">
        <v>17.25</v>
      </c>
      <c r="F210" t="s">
        <v>165</v>
      </c>
      <c r="G210" s="2" t="s">
        <v>163</v>
      </c>
      <c r="H210" t="s">
        <v>164</v>
      </c>
    </row>
    <row r="211" spans="1:8">
      <c r="A211" s="50">
        <f t="shared" si="5"/>
        <v>209</v>
      </c>
      <c r="B211" s="52"/>
      <c r="C211" s="49">
        <v>12</v>
      </c>
      <c r="D211" s="49">
        <v>3</v>
      </c>
      <c r="E211" s="49">
        <v>17.25</v>
      </c>
      <c r="F211" t="s">
        <v>165</v>
      </c>
      <c r="G211" s="2" t="s">
        <v>163</v>
      </c>
      <c r="H211" t="s">
        <v>164</v>
      </c>
    </row>
    <row r="212" spans="1:8">
      <c r="A212" s="50">
        <f t="shared" si="5"/>
        <v>210</v>
      </c>
      <c r="B212" s="52"/>
      <c r="C212" s="49">
        <v>12</v>
      </c>
      <c r="D212" s="49">
        <v>3</v>
      </c>
      <c r="E212" s="49">
        <v>17.25</v>
      </c>
      <c r="F212" t="s">
        <v>165</v>
      </c>
      <c r="G212" s="2" t="s">
        <v>163</v>
      </c>
      <c r="H212" t="s">
        <v>164</v>
      </c>
    </row>
    <row r="213" spans="1:8">
      <c r="A213" s="50">
        <f t="shared" si="5"/>
        <v>211</v>
      </c>
      <c r="B213" s="52"/>
      <c r="C213" s="49">
        <v>12</v>
      </c>
      <c r="D213" s="49">
        <v>3</v>
      </c>
      <c r="E213" s="49">
        <v>17.25</v>
      </c>
      <c r="F213" t="s">
        <v>165</v>
      </c>
      <c r="G213" s="2" t="s">
        <v>163</v>
      </c>
      <c r="H213" t="s">
        <v>164</v>
      </c>
    </row>
    <row r="214" spans="1:8">
      <c r="A214" s="50">
        <f t="shared" si="5"/>
        <v>212</v>
      </c>
      <c r="B214" s="52"/>
      <c r="C214" s="49">
        <v>12</v>
      </c>
      <c r="D214" s="49">
        <v>3</v>
      </c>
      <c r="E214" s="49">
        <v>17.25</v>
      </c>
      <c r="F214" t="s">
        <v>165</v>
      </c>
      <c r="G214" s="2" t="s">
        <v>163</v>
      </c>
      <c r="H214" t="s">
        <v>164</v>
      </c>
    </row>
    <row r="215" spans="1:8">
      <c r="A215" s="50">
        <f t="shared" si="5"/>
        <v>213</v>
      </c>
      <c r="B215" s="52"/>
      <c r="C215" s="49">
        <v>12</v>
      </c>
      <c r="D215" s="49">
        <v>3</v>
      </c>
      <c r="E215" s="49">
        <v>17.25</v>
      </c>
      <c r="F215" t="s">
        <v>165</v>
      </c>
      <c r="G215" s="2" t="s">
        <v>163</v>
      </c>
      <c r="H215" t="s">
        <v>164</v>
      </c>
    </row>
    <row r="216" spans="1:8">
      <c r="A216" s="50">
        <f t="shared" si="5"/>
        <v>214</v>
      </c>
      <c r="B216" s="52"/>
      <c r="C216" s="49">
        <v>12</v>
      </c>
      <c r="D216" s="49">
        <v>3</v>
      </c>
      <c r="E216" s="49">
        <v>17.25</v>
      </c>
      <c r="F216" t="s">
        <v>165</v>
      </c>
      <c r="G216" s="2" t="s">
        <v>163</v>
      </c>
      <c r="H216" t="s">
        <v>164</v>
      </c>
    </row>
    <row r="217" spans="1:8">
      <c r="A217" s="50">
        <f t="shared" si="5"/>
        <v>215</v>
      </c>
      <c r="B217" s="52"/>
      <c r="C217" s="49">
        <v>12</v>
      </c>
      <c r="D217" s="49">
        <v>3</v>
      </c>
      <c r="E217" s="49">
        <v>17.25</v>
      </c>
      <c r="F217" t="s">
        <v>165</v>
      </c>
      <c r="G217" s="2" t="s">
        <v>163</v>
      </c>
      <c r="H217" t="s">
        <v>164</v>
      </c>
    </row>
    <row r="218" spans="1:8">
      <c r="A218" s="50">
        <f t="shared" si="5"/>
        <v>216</v>
      </c>
      <c r="B218" s="52"/>
      <c r="C218" s="49">
        <v>12</v>
      </c>
      <c r="D218" s="49">
        <v>3</v>
      </c>
      <c r="E218" s="49">
        <v>17.25</v>
      </c>
      <c r="F218" t="s">
        <v>165</v>
      </c>
      <c r="G218" s="2" t="s">
        <v>163</v>
      </c>
      <c r="H218" t="s">
        <v>164</v>
      </c>
    </row>
    <row r="219" spans="1:8">
      <c r="A219" s="50">
        <f t="shared" si="5"/>
        <v>217</v>
      </c>
      <c r="B219" s="52"/>
      <c r="C219" s="49">
        <v>12</v>
      </c>
      <c r="D219" s="49">
        <v>3</v>
      </c>
      <c r="E219" s="49">
        <v>17.25</v>
      </c>
      <c r="F219" t="s">
        <v>165</v>
      </c>
      <c r="G219" s="2" t="s">
        <v>163</v>
      </c>
      <c r="H219" t="s">
        <v>164</v>
      </c>
    </row>
    <row r="220" spans="1:8">
      <c r="A220" s="50">
        <f t="shared" si="5"/>
        <v>218</v>
      </c>
      <c r="B220" s="52"/>
      <c r="C220" s="49">
        <v>12</v>
      </c>
      <c r="D220" s="49">
        <v>3</v>
      </c>
      <c r="E220" s="49">
        <v>17.25</v>
      </c>
      <c r="F220" t="s">
        <v>165</v>
      </c>
      <c r="G220" s="2" t="s">
        <v>163</v>
      </c>
      <c r="H220" t="s">
        <v>164</v>
      </c>
    </row>
    <row r="221" spans="1:8">
      <c r="A221" s="50">
        <f t="shared" si="5"/>
        <v>219</v>
      </c>
      <c r="B221" s="52"/>
      <c r="C221" s="49">
        <v>12</v>
      </c>
      <c r="D221" s="49">
        <v>3</v>
      </c>
      <c r="E221" s="49">
        <v>17.25</v>
      </c>
      <c r="F221" t="s">
        <v>165</v>
      </c>
      <c r="G221" s="2" t="s">
        <v>163</v>
      </c>
      <c r="H221" t="s">
        <v>164</v>
      </c>
    </row>
    <row r="222" spans="1:8">
      <c r="A222" s="50">
        <f t="shared" si="5"/>
        <v>220</v>
      </c>
      <c r="B222" s="52"/>
      <c r="C222" s="49">
        <v>12</v>
      </c>
      <c r="D222" s="49">
        <v>3</v>
      </c>
      <c r="E222" s="49">
        <v>17.25</v>
      </c>
      <c r="F222" t="s">
        <v>165</v>
      </c>
      <c r="G222" s="2" t="s">
        <v>163</v>
      </c>
      <c r="H222" t="s">
        <v>164</v>
      </c>
    </row>
    <row r="223" spans="1:8">
      <c r="A223" s="50">
        <f t="shared" si="5"/>
        <v>221</v>
      </c>
      <c r="B223" s="52"/>
      <c r="C223" s="49">
        <v>12</v>
      </c>
      <c r="D223" s="49">
        <v>3</v>
      </c>
      <c r="E223" s="49">
        <v>17.25</v>
      </c>
      <c r="F223" t="s">
        <v>165</v>
      </c>
      <c r="G223" s="2" t="s">
        <v>163</v>
      </c>
      <c r="H223" t="s">
        <v>164</v>
      </c>
    </row>
    <row r="224" spans="1:8">
      <c r="A224" s="50">
        <f t="shared" si="5"/>
        <v>222</v>
      </c>
      <c r="B224" s="52"/>
      <c r="C224" s="49">
        <v>12</v>
      </c>
      <c r="D224" s="49">
        <v>3</v>
      </c>
      <c r="E224" s="49">
        <v>17.25</v>
      </c>
      <c r="F224" t="s">
        <v>165</v>
      </c>
      <c r="G224" s="2" t="s">
        <v>163</v>
      </c>
      <c r="H224" t="s">
        <v>164</v>
      </c>
    </row>
    <row r="225" spans="1:8">
      <c r="A225" s="50">
        <f t="shared" si="5"/>
        <v>223</v>
      </c>
      <c r="B225" s="52"/>
      <c r="C225" s="49">
        <v>12</v>
      </c>
      <c r="D225" s="49">
        <v>3</v>
      </c>
      <c r="E225" s="49">
        <v>17.25</v>
      </c>
      <c r="F225" t="s">
        <v>165</v>
      </c>
      <c r="G225" s="2" t="s">
        <v>163</v>
      </c>
      <c r="H225" t="s">
        <v>164</v>
      </c>
    </row>
    <row r="226" spans="1:8">
      <c r="A226" s="50">
        <f t="shared" si="5"/>
        <v>224</v>
      </c>
      <c r="B226" s="52"/>
      <c r="C226" s="49">
        <v>12</v>
      </c>
      <c r="D226" s="49">
        <v>3</v>
      </c>
      <c r="E226" s="49">
        <v>17.25</v>
      </c>
      <c r="F226" t="s">
        <v>165</v>
      </c>
      <c r="G226" s="2" t="s">
        <v>163</v>
      </c>
      <c r="H226" t="s">
        <v>164</v>
      </c>
    </row>
    <row r="227" spans="1:8">
      <c r="A227" s="50">
        <f t="shared" si="5"/>
        <v>225</v>
      </c>
      <c r="B227" s="52"/>
      <c r="C227" s="49">
        <v>12</v>
      </c>
      <c r="D227" s="49">
        <v>3</v>
      </c>
      <c r="E227" s="49">
        <v>17.25</v>
      </c>
      <c r="F227" t="s">
        <v>165</v>
      </c>
      <c r="G227" s="2" t="s">
        <v>163</v>
      </c>
      <c r="H227" t="s">
        <v>164</v>
      </c>
    </row>
    <row r="228" spans="1:8">
      <c r="A228" s="50">
        <f t="shared" si="5"/>
        <v>226</v>
      </c>
      <c r="B228" s="52"/>
      <c r="C228" s="49">
        <v>12</v>
      </c>
      <c r="D228" s="49">
        <v>3</v>
      </c>
      <c r="E228" s="49">
        <v>17.25</v>
      </c>
      <c r="F228" t="s">
        <v>165</v>
      </c>
      <c r="G228" s="2" t="s">
        <v>163</v>
      </c>
      <c r="H228" t="s">
        <v>164</v>
      </c>
    </row>
    <row r="229" spans="1:8">
      <c r="A229" s="50">
        <f t="shared" si="5"/>
        <v>227</v>
      </c>
      <c r="B229" s="52"/>
      <c r="C229" s="49">
        <v>12</v>
      </c>
      <c r="D229" s="49">
        <v>3</v>
      </c>
      <c r="E229" s="49">
        <v>17.25</v>
      </c>
      <c r="F229" t="s">
        <v>165</v>
      </c>
      <c r="G229" s="2" t="s">
        <v>163</v>
      </c>
      <c r="H229" t="s">
        <v>164</v>
      </c>
    </row>
    <row r="230" spans="1:8">
      <c r="A230" s="50">
        <f t="shared" si="5"/>
        <v>228</v>
      </c>
      <c r="B230" s="52"/>
      <c r="C230" s="49">
        <v>12</v>
      </c>
      <c r="D230" s="49">
        <v>3</v>
      </c>
      <c r="E230" s="49">
        <v>17.25</v>
      </c>
      <c r="F230" t="s">
        <v>165</v>
      </c>
      <c r="G230" s="2" t="s">
        <v>163</v>
      </c>
      <c r="H230" t="s">
        <v>164</v>
      </c>
    </row>
    <row r="231" spans="1:8">
      <c r="A231" s="50">
        <f t="shared" si="5"/>
        <v>229</v>
      </c>
      <c r="B231" s="52"/>
      <c r="C231" s="49">
        <v>12</v>
      </c>
      <c r="D231" s="49">
        <v>3</v>
      </c>
      <c r="E231" s="49">
        <v>17.25</v>
      </c>
      <c r="F231" t="s">
        <v>165</v>
      </c>
      <c r="G231" s="2" t="s">
        <v>163</v>
      </c>
      <c r="H231" t="s">
        <v>164</v>
      </c>
    </row>
    <row r="232" spans="1:8">
      <c r="A232" s="50">
        <f t="shared" si="5"/>
        <v>230</v>
      </c>
      <c r="B232" s="52"/>
      <c r="C232" s="49">
        <v>12</v>
      </c>
      <c r="D232" s="49">
        <v>3</v>
      </c>
      <c r="E232" s="49">
        <v>17.25</v>
      </c>
      <c r="F232" t="s">
        <v>165</v>
      </c>
      <c r="G232" s="2" t="s">
        <v>163</v>
      </c>
      <c r="H232" t="s">
        <v>164</v>
      </c>
    </row>
    <row r="233" spans="1:8">
      <c r="A233" s="50">
        <f t="shared" si="5"/>
        <v>231</v>
      </c>
      <c r="B233" s="52"/>
      <c r="C233" s="49">
        <v>12</v>
      </c>
      <c r="D233" s="49">
        <v>3</v>
      </c>
      <c r="E233" s="49">
        <v>17.25</v>
      </c>
      <c r="F233" t="s">
        <v>165</v>
      </c>
      <c r="G233" s="2" t="s">
        <v>163</v>
      </c>
      <c r="H233" t="s">
        <v>164</v>
      </c>
    </row>
    <row r="234" spans="1:8">
      <c r="A234" s="50">
        <f t="shared" si="5"/>
        <v>232</v>
      </c>
      <c r="B234" s="52"/>
      <c r="C234" s="49">
        <v>12</v>
      </c>
      <c r="D234" s="49">
        <v>3</v>
      </c>
      <c r="E234" s="49">
        <v>17.25</v>
      </c>
      <c r="F234" t="s">
        <v>165</v>
      </c>
      <c r="G234" s="2" t="s">
        <v>163</v>
      </c>
      <c r="H234" t="s">
        <v>164</v>
      </c>
    </row>
    <row r="235" spans="1:8">
      <c r="A235" s="50">
        <f t="shared" si="5"/>
        <v>233</v>
      </c>
      <c r="B235" s="52"/>
      <c r="C235" s="49">
        <v>12</v>
      </c>
      <c r="D235" s="49">
        <v>3</v>
      </c>
      <c r="E235" s="49">
        <v>17.25</v>
      </c>
      <c r="F235" t="s">
        <v>165</v>
      </c>
      <c r="G235" s="2" t="s">
        <v>163</v>
      </c>
      <c r="H235" t="s">
        <v>164</v>
      </c>
    </row>
    <row r="236" spans="1:8">
      <c r="A236" s="50">
        <f t="shared" si="5"/>
        <v>234</v>
      </c>
      <c r="B236" s="52"/>
      <c r="C236" s="49">
        <v>12</v>
      </c>
      <c r="D236" s="49">
        <v>3</v>
      </c>
      <c r="E236" s="49">
        <v>17.25</v>
      </c>
      <c r="F236" t="s">
        <v>165</v>
      </c>
      <c r="G236" s="2" t="s">
        <v>163</v>
      </c>
      <c r="H236" t="s">
        <v>164</v>
      </c>
    </row>
    <row r="237" spans="1:8">
      <c r="A237" s="50">
        <f t="shared" si="5"/>
        <v>235</v>
      </c>
      <c r="B237" s="52"/>
      <c r="C237" s="49">
        <v>12</v>
      </c>
      <c r="D237" s="49">
        <v>3</v>
      </c>
      <c r="E237" s="49">
        <v>17.25</v>
      </c>
      <c r="F237" t="s">
        <v>165</v>
      </c>
      <c r="G237" s="2" t="s">
        <v>163</v>
      </c>
      <c r="H237" t="s">
        <v>164</v>
      </c>
    </row>
    <row r="238" spans="1:8">
      <c r="A238" s="50">
        <f t="shared" si="5"/>
        <v>236</v>
      </c>
      <c r="B238" s="52"/>
      <c r="C238" s="49">
        <v>12</v>
      </c>
      <c r="D238" s="49">
        <v>3</v>
      </c>
      <c r="E238" s="49">
        <v>17.25</v>
      </c>
      <c r="F238" t="s">
        <v>165</v>
      </c>
      <c r="G238" s="2" t="s">
        <v>163</v>
      </c>
      <c r="H238" t="s">
        <v>164</v>
      </c>
    </row>
    <row r="239" spans="1:8">
      <c r="A239" s="50">
        <f t="shared" si="5"/>
        <v>237</v>
      </c>
      <c r="B239" s="52"/>
      <c r="C239" s="49">
        <v>12</v>
      </c>
      <c r="D239" s="49">
        <v>3</v>
      </c>
      <c r="E239" s="49">
        <v>17.25</v>
      </c>
      <c r="F239" t="s">
        <v>165</v>
      </c>
      <c r="G239" s="2" t="s">
        <v>163</v>
      </c>
      <c r="H239" t="s">
        <v>164</v>
      </c>
    </row>
    <row r="240" spans="1:8">
      <c r="A240" s="50">
        <f t="shared" si="5"/>
        <v>238</v>
      </c>
      <c r="B240" s="52"/>
      <c r="C240" s="49">
        <v>12</v>
      </c>
      <c r="D240" s="49">
        <v>3</v>
      </c>
      <c r="E240" s="49">
        <v>17.25</v>
      </c>
      <c r="F240" t="s">
        <v>165</v>
      </c>
      <c r="G240" s="2" t="s">
        <v>163</v>
      </c>
      <c r="H240" t="s">
        <v>164</v>
      </c>
    </row>
    <row r="241" spans="1:8">
      <c r="A241" s="50">
        <f t="shared" si="5"/>
        <v>239</v>
      </c>
      <c r="B241" s="52"/>
      <c r="C241" s="49">
        <v>12</v>
      </c>
      <c r="D241" s="49">
        <v>3</v>
      </c>
      <c r="E241" s="49">
        <v>17.25</v>
      </c>
      <c r="F241" t="s">
        <v>165</v>
      </c>
      <c r="G241" s="2" t="s">
        <v>163</v>
      </c>
      <c r="H241" t="s">
        <v>164</v>
      </c>
    </row>
    <row r="242" spans="1:8">
      <c r="A242" s="50">
        <f t="shared" si="5"/>
        <v>240</v>
      </c>
      <c r="B242" s="52"/>
      <c r="C242" s="49">
        <v>12</v>
      </c>
      <c r="D242" s="49">
        <v>3</v>
      </c>
      <c r="E242" s="49">
        <v>17.25</v>
      </c>
      <c r="F242" t="s">
        <v>165</v>
      </c>
      <c r="G242" s="2" t="s">
        <v>163</v>
      </c>
      <c r="H242" t="s">
        <v>164</v>
      </c>
    </row>
    <row r="243" spans="1:8">
      <c r="A243" s="50">
        <f t="shared" si="5"/>
        <v>241</v>
      </c>
      <c r="B243" s="52"/>
      <c r="C243" s="49">
        <v>12</v>
      </c>
      <c r="D243" s="49">
        <v>3</v>
      </c>
      <c r="E243" s="49">
        <v>17.25</v>
      </c>
      <c r="F243" t="s">
        <v>165</v>
      </c>
      <c r="G243" s="2" t="s">
        <v>163</v>
      </c>
      <c r="H243" t="s">
        <v>164</v>
      </c>
    </row>
    <row r="244" spans="1:8">
      <c r="A244" s="50">
        <f t="shared" si="5"/>
        <v>242</v>
      </c>
      <c r="B244" s="52"/>
      <c r="C244" s="49">
        <v>12</v>
      </c>
      <c r="D244" s="49">
        <v>3</v>
      </c>
      <c r="E244" s="49">
        <v>17.25</v>
      </c>
      <c r="F244" t="s">
        <v>165</v>
      </c>
      <c r="G244" s="2" t="s">
        <v>163</v>
      </c>
      <c r="H244" t="s">
        <v>164</v>
      </c>
    </row>
    <row r="245" spans="1:8">
      <c r="A245" s="50">
        <f t="shared" ref="A245:A308" si="6">A244+1</f>
        <v>243</v>
      </c>
      <c r="B245" s="52"/>
      <c r="C245" s="49">
        <v>12</v>
      </c>
      <c r="D245" s="49">
        <v>3</v>
      </c>
      <c r="E245" s="49">
        <v>17.25</v>
      </c>
      <c r="F245" t="s">
        <v>165</v>
      </c>
      <c r="G245" s="2" t="s">
        <v>163</v>
      </c>
      <c r="H245" t="s">
        <v>164</v>
      </c>
    </row>
    <row r="246" spans="1:8">
      <c r="A246" s="50">
        <f t="shared" si="6"/>
        <v>244</v>
      </c>
      <c r="B246" s="52"/>
      <c r="C246" s="49">
        <v>12</v>
      </c>
      <c r="D246" s="49">
        <v>3</v>
      </c>
      <c r="E246" s="49">
        <v>17.25</v>
      </c>
      <c r="F246" t="s">
        <v>165</v>
      </c>
      <c r="G246" s="2" t="s">
        <v>163</v>
      </c>
      <c r="H246" t="s">
        <v>164</v>
      </c>
    </row>
    <row r="247" spans="1:8">
      <c r="A247" s="50">
        <f t="shared" si="6"/>
        <v>245</v>
      </c>
      <c r="B247" s="52"/>
      <c r="C247" s="49">
        <v>12</v>
      </c>
      <c r="D247" s="49">
        <v>3</v>
      </c>
      <c r="E247" s="49">
        <v>17.25</v>
      </c>
      <c r="F247" t="s">
        <v>165</v>
      </c>
      <c r="G247" s="2" t="s">
        <v>163</v>
      </c>
      <c r="H247" t="s">
        <v>164</v>
      </c>
    </row>
    <row r="248" spans="1:8">
      <c r="A248" s="50">
        <f t="shared" si="6"/>
        <v>246</v>
      </c>
      <c r="B248" s="52"/>
      <c r="C248" s="49">
        <v>12</v>
      </c>
      <c r="D248" s="49">
        <v>3</v>
      </c>
      <c r="E248" s="49">
        <v>17.25</v>
      </c>
      <c r="F248" t="s">
        <v>165</v>
      </c>
      <c r="G248" s="2" t="s">
        <v>163</v>
      </c>
      <c r="H248" t="s">
        <v>164</v>
      </c>
    </row>
    <row r="249" spans="1:8">
      <c r="A249" s="50">
        <f t="shared" si="6"/>
        <v>247</v>
      </c>
      <c r="B249" s="52"/>
      <c r="C249" s="49">
        <v>12</v>
      </c>
      <c r="D249" s="49">
        <v>3</v>
      </c>
      <c r="E249" s="49">
        <v>17.25</v>
      </c>
      <c r="F249" t="s">
        <v>165</v>
      </c>
      <c r="G249" s="2" t="s">
        <v>163</v>
      </c>
      <c r="H249" t="s">
        <v>164</v>
      </c>
    </row>
    <row r="250" spans="1:8">
      <c r="A250" s="50">
        <f t="shared" si="6"/>
        <v>248</v>
      </c>
      <c r="B250" s="52"/>
      <c r="C250" s="49">
        <v>12</v>
      </c>
      <c r="D250" s="49">
        <v>3</v>
      </c>
      <c r="E250" s="49">
        <v>17.25</v>
      </c>
      <c r="F250" t="s">
        <v>165</v>
      </c>
      <c r="G250" s="2" t="s">
        <v>163</v>
      </c>
      <c r="H250" t="s">
        <v>164</v>
      </c>
    </row>
    <row r="251" spans="1:8">
      <c r="A251" s="50">
        <f t="shared" si="6"/>
        <v>249</v>
      </c>
      <c r="B251" s="52"/>
      <c r="C251" s="49">
        <v>12</v>
      </c>
      <c r="D251" s="49">
        <v>3</v>
      </c>
      <c r="E251" s="49">
        <v>17.25</v>
      </c>
      <c r="F251" t="s">
        <v>165</v>
      </c>
      <c r="G251" s="2" t="s">
        <v>163</v>
      </c>
      <c r="H251" t="s">
        <v>164</v>
      </c>
    </row>
    <row r="252" spans="1:8">
      <c r="A252" s="50">
        <f t="shared" si="6"/>
        <v>250</v>
      </c>
      <c r="B252" s="52"/>
      <c r="C252" s="49">
        <v>12</v>
      </c>
      <c r="D252" s="49">
        <v>3</v>
      </c>
      <c r="E252" s="49">
        <v>17.25</v>
      </c>
      <c r="F252" t="s">
        <v>165</v>
      </c>
      <c r="G252" s="2" t="s">
        <v>163</v>
      </c>
      <c r="H252" t="s">
        <v>164</v>
      </c>
    </row>
    <row r="253" spans="1:8">
      <c r="A253" s="50">
        <f t="shared" si="6"/>
        <v>251</v>
      </c>
      <c r="B253" s="52"/>
      <c r="C253" s="49">
        <v>12</v>
      </c>
      <c r="D253" s="49">
        <v>3</v>
      </c>
      <c r="E253" s="49">
        <v>17.25</v>
      </c>
      <c r="F253" t="s">
        <v>165</v>
      </c>
      <c r="G253" s="2" t="s">
        <v>163</v>
      </c>
      <c r="H253" t="s">
        <v>164</v>
      </c>
    </row>
    <row r="254" spans="1:8">
      <c r="A254" s="50">
        <f t="shared" si="6"/>
        <v>252</v>
      </c>
      <c r="B254" s="52"/>
      <c r="C254" s="49">
        <v>12</v>
      </c>
      <c r="D254" s="49">
        <v>3</v>
      </c>
      <c r="E254" s="49">
        <v>17.25</v>
      </c>
      <c r="F254" t="s">
        <v>165</v>
      </c>
      <c r="G254" s="2" t="s">
        <v>163</v>
      </c>
      <c r="H254" t="s">
        <v>164</v>
      </c>
    </row>
    <row r="255" spans="1:8">
      <c r="A255" s="50">
        <f t="shared" si="6"/>
        <v>253</v>
      </c>
      <c r="B255" s="52"/>
      <c r="C255" s="49">
        <v>12</v>
      </c>
      <c r="D255" s="49">
        <v>3</v>
      </c>
      <c r="E255" s="49">
        <v>17.25</v>
      </c>
      <c r="F255" t="s">
        <v>165</v>
      </c>
      <c r="G255" s="2" t="s">
        <v>163</v>
      </c>
      <c r="H255" t="s">
        <v>164</v>
      </c>
    </row>
    <row r="256" spans="1:8">
      <c r="A256" s="50">
        <f t="shared" si="6"/>
        <v>254</v>
      </c>
      <c r="B256" s="52"/>
      <c r="C256" s="49">
        <v>12</v>
      </c>
      <c r="D256" s="49">
        <v>3</v>
      </c>
      <c r="E256" s="49">
        <v>17.25</v>
      </c>
      <c r="F256" t="s">
        <v>165</v>
      </c>
      <c r="G256" s="2" t="s">
        <v>163</v>
      </c>
      <c r="H256" t="s">
        <v>164</v>
      </c>
    </row>
    <row r="257" spans="1:8">
      <c r="A257" s="50">
        <f t="shared" si="6"/>
        <v>255</v>
      </c>
      <c r="B257" s="52"/>
      <c r="C257" s="49">
        <v>12</v>
      </c>
      <c r="D257" s="49">
        <v>3</v>
      </c>
      <c r="E257" s="49">
        <v>17.25</v>
      </c>
      <c r="F257" t="s">
        <v>165</v>
      </c>
      <c r="G257" s="2" t="s">
        <v>163</v>
      </c>
      <c r="H257" t="s">
        <v>164</v>
      </c>
    </row>
    <row r="258" spans="1:8">
      <c r="A258" s="50">
        <f t="shared" si="6"/>
        <v>256</v>
      </c>
      <c r="B258" s="52"/>
      <c r="C258" s="49">
        <v>12</v>
      </c>
      <c r="D258" s="49">
        <v>3</v>
      </c>
      <c r="E258" s="49">
        <v>17.25</v>
      </c>
      <c r="F258" t="s">
        <v>165</v>
      </c>
      <c r="G258" s="2" t="s">
        <v>163</v>
      </c>
      <c r="H258" t="s">
        <v>164</v>
      </c>
    </row>
    <row r="259" spans="1:8">
      <c r="A259" s="50">
        <f t="shared" si="6"/>
        <v>257</v>
      </c>
      <c r="B259" s="52"/>
      <c r="C259" s="49">
        <v>12</v>
      </c>
      <c r="D259" s="49">
        <v>3</v>
      </c>
      <c r="E259" s="49">
        <v>17.25</v>
      </c>
      <c r="F259" t="s">
        <v>165</v>
      </c>
      <c r="G259" s="2" t="s">
        <v>163</v>
      </c>
      <c r="H259" t="s">
        <v>164</v>
      </c>
    </row>
    <row r="260" spans="1:8">
      <c r="A260" s="50">
        <f t="shared" si="6"/>
        <v>258</v>
      </c>
      <c r="B260" s="52"/>
      <c r="C260" s="49">
        <v>12</v>
      </c>
      <c r="D260" s="49">
        <v>3</v>
      </c>
      <c r="E260" s="49">
        <v>17.25</v>
      </c>
      <c r="F260" t="s">
        <v>165</v>
      </c>
      <c r="G260" s="2" t="s">
        <v>163</v>
      </c>
      <c r="H260" t="s">
        <v>164</v>
      </c>
    </row>
    <row r="261" spans="1:8">
      <c r="A261" s="50">
        <f t="shared" si="6"/>
        <v>259</v>
      </c>
      <c r="B261" s="52"/>
      <c r="C261" s="49">
        <v>12</v>
      </c>
      <c r="D261" s="49">
        <v>3</v>
      </c>
      <c r="E261" s="49">
        <v>17.25</v>
      </c>
      <c r="F261" t="s">
        <v>165</v>
      </c>
      <c r="G261" s="2" t="s">
        <v>163</v>
      </c>
      <c r="H261" t="s">
        <v>164</v>
      </c>
    </row>
    <row r="262" spans="1:8">
      <c r="A262" s="50">
        <f t="shared" si="6"/>
        <v>260</v>
      </c>
      <c r="B262" s="52"/>
      <c r="C262" s="49">
        <v>12</v>
      </c>
      <c r="D262" s="49">
        <v>3</v>
      </c>
      <c r="E262" s="49">
        <v>17.25</v>
      </c>
      <c r="F262" t="s">
        <v>165</v>
      </c>
      <c r="G262" s="2" t="s">
        <v>163</v>
      </c>
      <c r="H262" t="s">
        <v>164</v>
      </c>
    </row>
    <row r="263" spans="1:8">
      <c r="A263" s="50">
        <f t="shared" si="6"/>
        <v>261</v>
      </c>
      <c r="B263" s="52"/>
      <c r="C263" s="49">
        <v>12</v>
      </c>
      <c r="D263" s="49">
        <v>3</v>
      </c>
      <c r="E263" s="49">
        <v>17.25</v>
      </c>
      <c r="F263" t="s">
        <v>165</v>
      </c>
      <c r="G263" s="2" t="s">
        <v>163</v>
      </c>
      <c r="H263" t="s">
        <v>164</v>
      </c>
    </row>
    <row r="264" spans="1:8">
      <c r="A264" s="50">
        <f t="shared" si="6"/>
        <v>262</v>
      </c>
      <c r="B264" s="52"/>
      <c r="C264" s="49">
        <v>12</v>
      </c>
      <c r="D264" s="49">
        <v>3</v>
      </c>
      <c r="E264" s="49">
        <v>17.25</v>
      </c>
      <c r="F264" t="s">
        <v>165</v>
      </c>
      <c r="G264" s="2" t="s">
        <v>163</v>
      </c>
      <c r="H264" t="s">
        <v>164</v>
      </c>
    </row>
    <row r="265" spans="1:8">
      <c r="A265" s="50">
        <f t="shared" si="6"/>
        <v>263</v>
      </c>
      <c r="B265" s="52"/>
      <c r="C265" s="49">
        <v>12</v>
      </c>
      <c r="D265" s="49">
        <v>3</v>
      </c>
      <c r="E265" s="49">
        <v>17.25</v>
      </c>
      <c r="F265" t="s">
        <v>165</v>
      </c>
      <c r="G265" s="2" t="s">
        <v>163</v>
      </c>
      <c r="H265" t="s">
        <v>164</v>
      </c>
    </row>
    <row r="266" spans="1:8">
      <c r="A266" s="50">
        <f t="shared" si="6"/>
        <v>264</v>
      </c>
      <c r="B266" s="52"/>
      <c r="C266" s="49">
        <v>12</v>
      </c>
      <c r="D266" s="49">
        <v>3</v>
      </c>
      <c r="E266" s="49">
        <v>17.25</v>
      </c>
      <c r="F266" t="s">
        <v>165</v>
      </c>
      <c r="G266" s="2" t="s">
        <v>163</v>
      </c>
      <c r="H266" t="s">
        <v>164</v>
      </c>
    </row>
    <row r="267" spans="1:8">
      <c r="A267" s="50">
        <f t="shared" si="6"/>
        <v>265</v>
      </c>
      <c r="B267" s="52"/>
      <c r="C267" s="49">
        <v>12</v>
      </c>
      <c r="D267" s="49">
        <v>3</v>
      </c>
      <c r="E267" s="49">
        <v>17.25</v>
      </c>
      <c r="F267" t="s">
        <v>165</v>
      </c>
      <c r="G267" s="2" t="s">
        <v>163</v>
      </c>
      <c r="H267" t="s">
        <v>164</v>
      </c>
    </row>
    <row r="268" spans="1:8">
      <c r="A268" s="50">
        <f t="shared" si="6"/>
        <v>266</v>
      </c>
      <c r="B268" s="52"/>
      <c r="C268" s="49">
        <v>12</v>
      </c>
      <c r="D268" s="49">
        <v>3</v>
      </c>
      <c r="E268" s="49">
        <v>17.25</v>
      </c>
      <c r="F268" t="s">
        <v>165</v>
      </c>
      <c r="G268" s="2" t="s">
        <v>163</v>
      </c>
      <c r="H268" t="s">
        <v>164</v>
      </c>
    </row>
    <row r="269" spans="1:8">
      <c r="A269" s="50">
        <f t="shared" si="6"/>
        <v>267</v>
      </c>
      <c r="B269" s="52"/>
      <c r="C269" s="49">
        <v>12</v>
      </c>
      <c r="D269" s="49">
        <v>3</v>
      </c>
      <c r="E269" s="49">
        <v>17.25</v>
      </c>
      <c r="F269" t="s">
        <v>165</v>
      </c>
      <c r="G269" s="2" t="s">
        <v>163</v>
      </c>
      <c r="H269" t="s">
        <v>164</v>
      </c>
    </row>
    <row r="270" spans="1:8">
      <c r="A270" s="50">
        <f t="shared" si="6"/>
        <v>268</v>
      </c>
      <c r="B270" s="52"/>
      <c r="C270" s="49">
        <v>12</v>
      </c>
      <c r="D270" s="49">
        <v>3</v>
      </c>
      <c r="E270" s="49">
        <v>17.25</v>
      </c>
      <c r="F270" t="s">
        <v>165</v>
      </c>
      <c r="G270" s="2" t="s">
        <v>163</v>
      </c>
      <c r="H270" t="s">
        <v>164</v>
      </c>
    </row>
    <row r="271" spans="1:8">
      <c r="A271" s="50">
        <f t="shared" si="6"/>
        <v>269</v>
      </c>
      <c r="B271" s="52"/>
      <c r="C271" s="49">
        <v>12</v>
      </c>
      <c r="D271" s="49">
        <v>3</v>
      </c>
      <c r="E271" s="49">
        <v>17.25</v>
      </c>
      <c r="F271" t="s">
        <v>165</v>
      </c>
      <c r="G271" s="2" t="s">
        <v>163</v>
      </c>
      <c r="H271" t="s">
        <v>164</v>
      </c>
    </row>
    <row r="272" spans="1:8">
      <c r="A272" s="50">
        <f t="shared" si="6"/>
        <v>270</v>
      </c>
      <c r="B272" s="52"/>
      <c r="C272" s="49">
        <v>12</v>
      </c>
      <c r="D272" s="49">
        <v>3</v>
      </c>
      <c r="E272" s="49">
        <v>17.25</v>
      </c>
      <c r="F272" t="s">
        <v>165</v>
      </c>
      <c r="G272" s="2" t="s">
        <v>163</v>
      </c>
      <c r="H272" t="s">
        <v>164</v>
      </c>
    </row>
    <row r="273" spans="1:8">
      <c r="A273" s="50">
        <f t="shared" si="6"/>
        <v>271</v>
      </c>
      <c r="B273" s="52"/>
      <c r="C273" s="49">
        <v>12</v>
      </c>
      <c r="D273" s="49">
        <v>3</v>
      </c>
      <c r="E273" s="49">
        <v>17.25</v>
      </c>
      <c r="F273" t="s">
        <v>165</v>
      </c>
      <c r="G273" s="2" t="s">
        <v>163</v>
      </c>
      <c r="H273" t="s">
        <v>164</v>
      </c>
    </row>
    <row r="274" spans="1:8">
      <c r="A274" s="50">
        <f t="shared" si="6"/>
        <v>272</v>
      </c>
      <c r="B274" s="52"/>
      <c r="C274" s="49">
        <v>12</v>
      </c>
      <c r="D274" s="49">
        <v>3</v>
      </c>
      <c r="E274" s="49">
        <v>17.25</v>
      </c>
      <c r="F274" t="s">
        <v>165</v>
      </c>
      <c r="G274" s="2" t="s">
        <v>163</v>
      </c>
      <c r="H274" t="s">
        <v>164</v>
      </c>
    </row>
    <row r="275" spans="1:8">
      <c r="A275" s="50">
        <f t="shared" si="6"/>
        <v>273</v>
      </c>
      <c r="B275" s="52"/>
      <c r="C275" s="49">
        <v>12</v>
      </c>
      <c r="D275" s="49">
        <v>3</v>
      </c>
      <c r="E275" s="49">
        <v>17.25</v>
      </c>
      <c r="F275" t="s">
        <v>165</v>
      </c>
      <c r="G275" s="2" t="s">
        <v>163</v>
      </c>
      <c r="H275" t="s">
        <v>164</v>
      </c>
    </row>
    <row r="276" spans="1:8">
      <c r="A276" s="50">
        <f t="shared" si="6"/>
        <v>274</v>
      </c>
      <c r="B276" s="52"/>
      <c r="C276" s="49">
        <v>12</v>
      </c>
      <c r="D276" s="49">
        <v>3</v>
      </c>
      <c r="E276" s="49">
        <v>17.25</v>
      </c>
      <c r="F276" t="s">
        <v>165</v>
      </c>
      <c r="G276" s="2" t="s">
        <v>163</v>
      </c>
      <c r="H276" t="s">
        <v>164</v>
      </c>
    </row>
    <row r="277" spans="1:8">
      <c r="A277" s="50">
        <f t="shared" si="6"/>
        <v>275</v>
      </c>
      <c r="B277" s="52"/>
      <c r="C277" s="49">
        <v>12</v>
      </c>
      <c r="D277" s="49">
        <v>3</v>
      </c>
      <c r="E277" s="49">
        <v>17.25</v>
      </c>
      <c r="F277" t="s">
        <v>165</v>
      </c>
      <c r="G277" s="2" t="s">
        <v>163</v>
      </c>
      <c r="H277" t="s">
        <v>164</v>
      </c>
    </row>
    <row r="278" spans="1:8">
      <c r="A278" s="50">
        <f t="shared" si="6"/>
        <v>276</v>
      </c>
      <c r="B278" s="52"/>
      <c r="C278" s="49">
        <v>12</v>
      </c>
      <c r="D278" s="49">
        <v>3</v>
      </c>
      <c r="E278" s="49">
        <v>17.25</v>
      </c>
      <c r="F278" t="s">
        <v>165</v>
      </c>
      <c r="G278" s="2" t="s">
        <v>163</v>
      </c>
      <c r="H278" t="s">
        <v>164</v>
      </c>
    </row>
    <row r="279" spans="1:8">
      <c r="A279" s="50">
        <f t="shared" si="6"/>
        <v>277</v>
      </c>
      <c r="B279" s="52"/>
      <c r="C279" s="49">
        <v>12</v>
      </c>
      <c r="D279" s="49">
        <v>3</v>
      </c>
      <c r="E279" s="49">
        <v>17.25</v>
      </c>
      <c r="F279" t="s">
        <v>165</v>
      </c>
      <c r="G279" s="2" t="s">
        <v>163</v>
      </c>
      <c r="H279" t="s">
        <v>164</v>
      </c>
    </row>
    <row r="280" spans="1:8">
      <c r="A280" s="50">
        <f t="shared" si="6"/>
        <v>278</v>
      </c>
      <c r="B280" s="52"/>
      <c r="C280" s="49">
        <v>12</v>
      </c>
      <c r="D280" s="49">
        <v>3</v>
      </c>
      <c r="E280" s="49">
        <v>17.25</v>
      </c>
      <c r="F280" t="s">
        <v>165</v>
      </c>
      <c r="G280" s="2" t="s">
        <v>163</v>
      </c>
      <c r="H280" t="s">
        <v>164</v>
      </c>
    </row>
    <row r="281" spans="1:8">
      <c r="A281" s="50">
        <f t="shared" si="6"/>
        <v>279</v>
      </c>
      <c r="B281" s="52"/>
      <c r="C281" s="49">
        <v>12</v>
      </c>
      <c r="D281" s="49">
        <v>3</v>
      </c>
      <c r="E281" s="49">
        <v>17.25</v>
      </c>
      <c r="F281" t="s">
        <v>165</v>
      </c>
      <c r="G281" s="2" t="s">
        <v>163</v>
      </c>
      <c r="H281" t="s">
        <v>164</v>
      </c>
    </row>
    <row r="282" spans="1:8">
      <c r="A282" s="50">
        <f t="shared" si="6"/>
        <v>280</v>
      </c>
      <c r="B282" s="52"/>
      <c r="C282" s="49">
        <v>12</v>
      </c>
      <c r="D282" s="49">
        <v>3</v>
      </c>
      <c r="E282" s="49">
        <v>17.25</v>
      </c>
      <c r="F282" t="s">
        <v>165</v>
      </c>
      <c r="G282" s="2" t="s">
        <v>163</v>
      </c>
      <c r="H282" t="s">
        <v>164</v>
      </c>
    </row>
    <row r="283" spans="1:8">
      <c r="A283" s="50">
        <f t="shared" si="6"/>
        <v>281</v>
      </c>
      <c r="B283" s="52"/>
      <c r="C283" s="49">
        <v>12</v>
      </c>
      <c r="D283" s="49">
        <v>3</v>
      </c>
      <c r="E283" s="49">
        <v>17.25</v>
      </c>
      <c r="F283" t="s">
        <v>165</v>
      </c>
      <c r="G283" s="2" t="s">
        <v>163</v>
      </c>
      <c r="H283" t="s">
        <v>164</v>
      </c>
    </row>
    <row r="284" spans="1:8">
      <c r="A284" s="50">
        <f t="shared" si="6"/>
        <v>282</v>
      </c>
      <c r="B284" s="52"/>
      <c r="C284" s="49">
        <v>12</v>
      </c>
      <c r="D284" s="49">
        <v>3</v>
      </c>
      <c r="E284" s="49">
        <v>17.25</v>
      </c>
      <c r="F284" t="s">
        <v>165</v>
      </c>
      <c r="G284" s="2" t="s">
        <v>163</v>
      </c>
      <c r="H284" t="s">
        <v>164</v>
      </c>
    </row>
    <row r="285" spans="1:8">
      <c r="A285" s="50">
        <f t="shared" si="6"/>
        <v>283</v>
      </c>
      <c r="B285" s="52"/>
      <c r="C285" s="49">
        <v>12</v>
      </c>
      <c r="D285" s="49">
        <v>3</v>
      </c>
      <c r="E285" s="49">
        <v>17.25</v>
      </c>
      <c r="F285" t="s">
        <v>165</v>
      </c>
      <c r="G285" s="2" t="s">
        <v>163</v>
      </c>
      <c r="H285" t="s">
        <v>164</v>
      </c>
    </row>
    <row r="286" spans="1:8">
      <c r="A286" s="50">
        <f t="shared" si="6"/>
        <v>284</v>
      </c>
      <c r="B286" s="52"/>
      <c r="C286" s="49">
        <v>12</v>
      </c>
      <c r="D286" s="49">
        <v>3</v>
      </c>
      <c r="E286" s="49">
        <v>17.25</v>
      </c>
      <c r="F286" t="s">
        <v>165</v>
      </c>
      <c r="G286" s="2" t="s">
        <v>163</v>
      </c>
      <c r="H286" t="s">
        <v>164</v>
      </c>
    </row>
    <row r="287" spans="1:8">
      <c r="A287" s="50">
        <f t="shared" si="6"/>
        <v>285</v>
      </c>
      <c r="B287" s="52"/>
      <c r="C287" s="49">
        <v>12</v>
      </c>
      <c r="D287" s="49">
        <v>3</v>
      </c>
      <c r="E287" s="49">
        <v>17.25</v>
      </c>
      <c r="F287" t="s">
        <v>165</v>
      </c>
      <c r="G287" s="2" t="s">
        <v>163</v>
      </c>
      <c r="H287" t="s">
        <v>164</v>
      </c>
    </row>
    <row r="288" spans="1:8">
      <c r="A288" s="50">
        <f t="shared" si="6"/>
        <v>286</v>
      </c>
      <c r="B288" s="52"/>
      <c r="C288" s="49">
        <v>12</v>
      </c>
      <c r="D288" s="49">
        <v>3</v>
      </c>
      <c r="E288" s="49">
        <v>17.25</v>
      </c>
      <c r="F288" t="s">
        <v>165</v>
      </c>
      <c r="G288" s="2" t="s">
        <v>163</v>
      </c>
      <c r="H288" t="s">
        <v>164</v>
      </c>
    </row>
    <row r="289" spans="1:8">
      <c r="A289" s="50">
        <f t="shared" si="6"/>
        <v>287</v>
      </c>
      <c r="B289" s="52"/>
      <c r="C289" s="49">
        <v>12</v>
      </c>
      <c r="D289" s="49">
        <v>3</v>
      </c>
      <c r="E289" s="49">
        <v>17.25</v>
      </c>
      <c r="F289" t="s">
        <v>165</v>
      </c>
      <c r="G289" s="2" t="s">
        <v>163</v>
      </c>
      <c r="H289" t="s">
        <v>164</v>
      </c>
    </row>
    <row r="290" spans="1:8">
      <c r="A290" s="50">
        <f t="shared" si="6"/>
        <v>288</v>
      </c>
      <c r="B290" s="52"/>
      <c r="C290" s="49">
        <v>12</v>
      </c>
      <c r="D290" s="49">
        <v>3</v>
      </c>
      <c r="E290" s="49">
        <v>17.25</v>
      </c>
      <c r="F290" t="s">
        <v>165</v>
      </c>
      <c r="G290" s="2" t="s">
        <v>163</v>
      </c>
      <c r="H290" t="s">
        <v>164</v>
      </c>
    </row>
    <row r="291" spans="1:8">
      <c r="A291" s="50">
        <f t="shared" si="6"/>
        <v>289</v>
      </c>
      <c r="B291" s="52"/>
      <c r="C291" s="49">
        <v>12</v>
      </c>
      <c r="D291" s="49">
        <v>3</v>
      </c>
      <c r="E291" s="49">
        <v>17.25</v>
      </c>
      <c r="F291" t="s">
        <v>165</v>
      </c>
      <c r="G291" s="2" t="s">
        <v>163</v>
      </c>
      <c r="H291" t="s">
        <v>164</v>
      </c>
    </row>
    <row r="292" spans="1:8">
      <c r="A292" s="50">
        <f t="shared" si="6"/>
        <v>290</v>
      </c>
      <c r="B292" s="52"/>
      <c r="C292" s="49">
        <v>12</v>
      </c>
      <c r="D292" s="49">
        <v>3</v>
      </c>
      <c r="E292" s="49">
        <v>17.25</v>
      </c>
      <c r="F292" t="s">
        <v>165</v>
      </c>
      <c r="G292" s="2" t="s">
        <v>163</v>
      </c>
      <c r="H292" t="s">
        <v>164</v>
      </c>
    </row>
    <row r="293" spans="1:8">
      <c r="A293" s="50">
        <f t="shared" si="6"/>
        <v>291</v>
      </c>
      <c r="B293" s="52"/>
      <c r="C293" s="49">
        <v>12</v>
      </c>
      <c r="D293" s="49">
        <v>3</v>
      </c>
      <c r="E293" s="49">
        <v>17.25</v>
      </c>
      <c r="F293" t="s">
        <v>165</v>
      </c>
      <c r="G293" s="2" t="s">
        <v>163</v>
      </c>
      <c r="H293" t="s">
        <v>164</v>
      </c>
    </row>
    <row r="294" spans="1:8">
      <c r="A294" s="50">
        <f t="shared" si="6"/>
        <v>292</v>
      </c>
      <c r="B294" s="52"/>
      <c r="C294" s="49">
        <v>12</v>
      </c>
      <c r="D294" s="49">
        <v>3</v>
      </c>
      <c r="E294" s="49">
        <v>17.25</v>
      </c>
      <c r="F294" t="s">
        <v>165</v>
      </c>
      <c r="G294" s="2" t="s">
        <v>163</v>
      </c>
      <c r="H294" t="s">
        <v>164</v>
      </c>
    </row>
    <row r="295" spans="1:8">
      <c r="A295" s="50">
        <f t="shared" si="6"/>
        <v>293</v>
      </c>
      <c r="B295" s="52"/>
      <c r="C295" s="49">
        <v>12</v>
      </c>
      <c r="D295" s="49">
        <v>3</v>
      </c>
      <c r="E295" s="49">
        <v>17.25</v>
      </c>
      <c r="F295" t="s">
        <v>165</v>
      </c>
      <c r="G295" s="2" t="s">
        <v>163</v>
      </c>
      <c r="H295" t="s">
        <v>164</v>
      </c>
    </row>
    <row r="296" spans="1:8">
      <c r="A296" s="50">
        <f t="shared" si="6"/>
        <v>294</v>
      </c>
      <c r="B296" s="52"/>
      <c r="C296" s="49">
        <v>12</v>
      </c>
      <c r="D296" s="49">
        <v>3</v>
      </c>
      <c r="E296" s="49">
        <v>17.25</v>
      </c>
      <c r="F296" t="s">
        <v>165</v>
      </c>
      <c r="G296" s="2" t="s">
        <v>163</v>
      </c>
      <c r="H296" t="s">
        <v>164</v>
      </c>
    </row>
    <row r="297" spans="1:8">
      <c r="A297" s="50">
        <f t="shared" si="6"/>
        <v>295</v>
      </c>
      <c r="B297" s="52"/>
      <c r="C297" s="49">
        <v>12</v>
      </c>
      <c r="D297" s="49">
        <v>3</v>
      </c>
      <c r="E297" s="49">
        <v>17.25</v>
      </c>
      <c r="F297" t="s">
        <v>165</v>
      </c>
      <c r="G297" s="2" t="s">
        <v>163</v>
      </c>
      <c r="H297" t="s">
        <v>164</v>
      </c>
    </row>
    <row r="298" spans="1:8">
      <c r="A298" s="50">
        <f t="shared" si="6"/>
        <v>296</v>
      </c>
      <c r="B298" s="52"/>
      <c r="C298" s="49">
        <v>12</v>
      </c>
      <c r="D298" s="49">
        <v>3</v>
      </c>
      <c r="E298" s="49">
        <v>17.25</v>
      </c>
      <c r="F298" t="s">
        <v>165</v>
      </c>
      <c r="G298" s="2" t="s">
        <v>163</v>
      </c>
      <c r="H298" t="s">
        <v>164</v>
      </c>
    </row>
    <row r="299" spans="1:8">
      <c r="A299" s="50">
        <f t="shared" si="6"/>
        <v>297</v>
      </c>
      <c r="B299" s="52"/>
      <c r="C299" s="49">
        <v>12</v>
      </c>
      <c r="D299" s="49">
        <v>3</v>
      </c>
      <c r="E299" s="49">
        <v>17.25</v>
      </c>
      <c r="F299" t="s">
        <v>165</v>
      </c>
      <c r="G299" s="2" t="s">
        <v>163</v>
      </c>
      <c r="H299" t="s">
        <v>164</v>
      </c>
    </row>
    <row r="300" spans="1:8">
      <c r="A300" s="50">
        <f t="shared" si="6"/>
        <v>298</v>
      </c>
      <c r="B300" s="52"/>
      <c r="C300" s="49">
        <v>12</v>
      </c>
      <c r="D300" s="49">
        <v>3</v>
      </c>
      <c r="E300" s="49">
        <v>17.25</v>
      </c>
      <c r="F300" t="s">
        <v>165</v>
      </c>
      <c r="G300" s="2" t="s">
        <v>163</v>
      </c>
      <c r="H300" t="s">
        <v>164</v>
      </c>
    </row>
    <row r="301" spans="1:8">
      <c r="A301" s="50">
        <f t="shared" si="6"/>
        <v>299</v>
      </c>
      <c r="B301" s="52"/>
      <c r="C301" s="49">
        <v>12</v>
      </c>
      <c r="D301" s="49">
        <v>3</v>
      </c>
      <c r="E301" s="49">
        <v>17.25</v>
      </c>
      <c r="F301" t="s">
        <v>165</v>
      </c>
      <c r="G301" s="2" t="s">
        <v>163</v>
      </c>
      <c r="H301" t="s">
        <v>164</v>
      </c>
    </row>
    <row r="302" spans="1:8">
      <c r="A302" s="50">
        <f t="shared" si="6"/>
        <v>300</v>
      </c>
      <c r="B302" s="52"/>
      <c r="C302" s="49">
        <v>12</v>
      </c>
      <c r="D302" s="49">
        <v>3</v>
      </c>
      <c r="E302" s="49">
        <v>17.25</v>
      </c>
      <c r="F302" t="s">
        <v>165</v>
      </c>
      <c r="G302" s="2" t="s">
        <v>163</v>
      </c>
      <c r="H302" t="s">
        <v>164</v>
      </c>
    </row>
    <row r="303" spans="1:8">
      <c r="A303" s="50">
        <f t="shared" si="6"/>
        <v>301</v>
      </c>
      <c r="B303" s="52"/>
      <c r="C303" s="49">
        <v>12</v>
      </c>
      <c r="D303" s="49">
        <v>3</v>
      </c>
      <c r="E303" s="49">
        <v>17.25</v>
      </c>
      <c r="F303" t="s">
        <v>165</v>
      </c>
      <c r="G303" s="2" t="s">
        <v>163</v>
      </c>
      <c r="H303" t="s">
        <v>164</v>
      </c>
    </row>
    <row r="304" spans="1:8">
      <c r="A304" s="50">
        <f t="shared" si="6"/>
        <v>302</v>
      </c>
      <c r="B304" s="52"/>
      <c r="C304" s="49">
        <v>12</v>
      </c>
      <c r="D304" s="49">
        <v>3</v>
      </c>
      <c r="E304" s="49">
        <v>17.25</v>
      </c>
      <c r="F304" t="s">
        <v>165</v>
      </c>
      <c r="G304" s="2" t="s">
        <v>163</v>
      </c>
      <c r="H304" t="s">
        <v>164</v>
      </c>
    </row>
    <row r="305" spans="1:8">
      <c r="A305" s="50">
        <f t="shared" si="6"/>
        <v>303</v>
      </c>
      <c r="B305" s="52"/>
      <c r="C305" s="49">
        <v>12</v>
      </c>
      <c r="D305" s="49">
        <v>3</v>
      </c>
      <c r="E305" s="49">
        <v>17.25</v>
      </c>
      <c r="F305" t="s">
        <v>165</v>
      </c>
      <c r="G305" s="2" t="s">
        <v>163</v>
      </c>
      <c r="H305" t="s">
        <v>164</v>
      </c>
    </row>
    <row r="306" spans="1:8">
      <c r="A306" s="50">
        <f t="shared" si="6"/>
        <v>304</v>
      </c>
      <c r="B306" s="52"/>
      <c r="C306" s="49">
        <v>12</v>
      </c>
      <c r="D306" s="49">
        <v>3</v>
      </c>
      <c r="E306" s="49">
        <v>17.25</v>
      </c>
      <c r="F306" t="s">
        <v>165</v>
      </c>
      <c r="G306" s="2" t="s">
        <v>163</v>
      </c>
      <c r="H306" t="s">
        <v>164</v>
      </c>
    </row>
    <row r="307" spans="1:8">
      <c r="A307" s="50">
        <f t="shared" si="6"/>
        <v>305</v>
      </c>
      <c r="B307" s="52"/>
      <c r="C307" s="49">
        <v>12</v>
      </c>
      <c r="D307" s="49">
        <v>3</v>
      </c>
      <c r="E307" s="49">
        <v>17.25</v>
      </c>
      <c r="F307" t="s">
        <v>165</v>
      </c>
      <c r="G307" s="2" t="s">
        <v>163</v>
      </c>
      <c r="H307" t="s">
        <v>164</v>
      </c>
    </row>
    <row r="308" spans="1:8">
      <c r="A308" s="50">
        <f t="shared" si="6"/>
        <v>306</v>
      </c>
      <c r="B308" s="52"/>
      <c r="C308" s="49">
        <v>12</v>
      </c>
      <c r="D308" s="49">
        <v>3</v>
      </c>
      <c r="E308" s="49">
        <v>17.25</v>
      </c>
      <c r="F308" t="s">
        <v>165</v>
      </c>
      <c r="G308" s="2" t="s">
        <v>163</v>
      </c>
      <c r="H308" t="s">
        <v>164</v>
      </c>
    </row>
    <row r="309" spans="1:8">
      <c r="A309" s="50">
        <f t="shared" ref="A309:A372" si="7">A308+1</f>
        <v>307</v>
      </c>
      <c r="B309" s="52"/>
      <c r="C309" s="49">
        <v>12</v>
      </c>
      <c r="D309" s="49">
        <v>3</v>
      </c>
      <c r="E309" s="49">
        <v>17.25</v>
      </c>
      <c r="F309" t="s">
        <v>165</v>
      </c>
      <c r="G309" s="2" t="s">
        <v>163</v>
      </c>
      <c r="H309" t="s">
        <v>164</v>
      </c>
    </row>
    <row r="310" spans="1:8">
      <c r="A310" s="50">
        <f t="shared" si="7"/>
        <v>308</v>
      </c>
      <c r="B310" s="52"/>
      <c r="C310" s="49">
        <v>12</v>
      </c>
      <c r="D310" s="49">
        <v>3</v>
      </c>
      <c r="E310" s="49">
        <v>17.25</v>
      </c>
      <c r="F310" t="s">
        <v>165</v>
      </c>
      <c r="G310" s="2" t="s">
        <v>163</v>
      </c>
      <c r="H310" t="s">
        <v>164</v>
      </c>
    </row>
    <row r="311" spans="1:8">
      <c r="A311" s="50">
        <f t="shared" si="7"/>
        <v>309</v>
      </c>
      <c r="B311" s="52"/>
      <c r="C311" s="49">
        <v>12</v>
      </c>
      <c r="D311" s="49">
        <v>3</v>
      </c>
      <c r="E311" s="49">
        <v>17.25</v>
      </c>
      <c r="F311" t="s">
        <v>165</v>
      </c>
      <c r="G311" s="2" t="s">
        <v>163</v>
      </c>
      <c r="H311" t="s">
        <v>164</v>
      </c>
    </row>
    <row r="312" spans="1:8">
      <c r="A312" s="50">
        <f t="shared" si="7"/>
        <v>310</v>
      </c>
      <c r="B312" s="52"/>
      <c r="C312" s="49">
        <v>12</v>
      </c>
      <c r="D312" s="49">
        <v>3</v>
      </c>
      <c r="E312" s="49">
        <v>17.25</v>
      </c>
      <c r="F312" t="s">
        <v>165</v>
      </c>
      <c r="G312" s="2" t="s">
        <v>163</v>
      </c>
      <c r="H312" t="s">
        <v>164</v>
      </c>
    </row>
    <row r="313" spans="1:8">
      <c r="A313" s="50">
        <f t="shared" si="7"/>
        <v>311</v>
      </c>
      <c r="B313" s="52"/>
      <c r="C313" s="49">
        <v>12</v>
      </c>
      <c r="D313" s="49">
        <v>3</v>
      </c>
      <c r="E313" s="49">
        <v>17.25</v>
      </c>
      <c r="F313" t="s">
        <v>165</v>
      </c>
      <c r="G313" s="2" t="s">
        <v>163</v>
      </c>
      <c r="H313" t="s">
        <v>164</v>
      </c>
    </row>
    <row r="314" spans="1:8">
      <c r="A314" s="50">
        <f t="shared" si="7"/>
        <v>312</v>
      </c>
      <c r="B314" s="52"/>
      <c r="C314" s="49">
        <v>12</v>
      </c>
      <c r="D314" s="49">
        <v>3</v>
      </c>
      <c r="E314" s="49">
        <v>17.25</v>
      </c>
      <c r="F314" t="s">
        <v>165</v>
      </c>
      <c r="G314" s="2" t="s">
        <v>163</v>
      </c>
      <c r="H314" t="s">
        <v>164</v>
      </c>
    </row>
    <row r="315" spans="1:8">
      <c r="A315" s="50">
        <f t="shared" si="7"/>
        <v>313</v>
      </c>
      <c r="B315" s="52"/>
      <c r="C315" s="49">
        <v>12</v>
      </c>
      <c r="D315" s="49">
        <v>3</v>
      </c>
      <c r="E315" s="49">
        <v>17.25</v>
      </c>
      <c r="F315" t="s">
        <v>165</v>
      </c>
      <c r="G315" s="2" t="s">
        <v>163</v>
      </c>
      <c r="H315" t="s">
        <v>164</v>
      </c>
    </row>
    <row r="316" spans="1:8">
      <c r="A316" s="50">
        <f t="shared" si="7"/>
        <v>314</v>
      </c>
      <c r="B316" s="52"/>
      <c r="C316" s="49">
        <v>12</v>
      </c>
      <c r="D316" s="49">
        <v>3</v>
      </c>
      <c r="E316" s="49">
        <v>17.25</v>
      </c>
      <c r="F316" t="s">
        <v>165</v>
      </c>
      <c r="G316" s="2" t="s">
        <v>163</v>
      </c>
      <c r="H316" t="s">
        <v>164</v>
      </c>
    </row>
    <row r="317" spans="1:8">
      <c r="A317" s="50">
        <f t="shared" si="7"/>
        <v>315</v>
      </c>
      <c r="B317" s="52"/>
      <c r="C317" s="49">
        <v>12</v>
      </c>
      <c r="D317" s="49">
        <v>3</v>
      </c>
      <c r="E317" s="49">
        <v>17.25</v>
      </c>
      <c r="F317" t="s">
        <v>165</v>
      </c>
      <c r="G317" s="2" t="s">
        <v>163</v>
      </c>
      <c r="H317" t="s">
        <v>164</v>
      </c>
    </row>
    <row r="318" spans="1:8">
      <c r="A318" s="50">
        <f t="shared" si="7"/>
        <v>316</v>
      </c>
      <c r="B318" s="52"/>
      <c r="C318" s="49">
        <v>12</v>
      </c>
      <c r="D318" s="49">
        <v>3</v>
      </c>
      <c r="E318" s="49">
        <v>17.25</v>
      </c>
      <c r="F318" t="s">
        <v>165</v>
      </c>
      <c r="G318" s="2" t="s">
        <v>163</v>
      </c>
      <c r="H318" t="s">
        <v>164</v>
      </c>
    </row>
    <row r="319" spans="1:8">
      <c r="A319" s="50">
        <f t="shared" si="7"/>
        <v>317</v>
      </c>
      <c r="B319" s="52"/>
      <c r="C319" s="49">
        <v>12</v>
      </c>
      <c r="D319" s="49">
        <v>3</v>
      </c>
      <c r="E319" s="49">
        <v>17.25</v>
      </c>
      <c r="F319" t="s">
        <v>165</v>
      </c>
      <c r="G319" s="2" t="s">
        <v>163</v>
      </c>
      <c r="H319" t="s">
        <v>164</v>
      </c>
    </row>
    <row r="320" spans="1:8">
      <c r="A320" s="50">
        <f t="shared" si="7"/>
        <v>318</v>
      </c>
      <c r="B320" s="52"/>
      <c r="C320" s="49">
        <v>12</v>
      </c>
      <c r="D320" s="49">
        <v>3</v>
      </c>
      <c r="E320" s="49">
        <v>17.25</v>
      </c>
      <c r="F320" t="s">
        <v>165</v>
      </c>
      <c r="G320" s="2" t="s">
        <v>163</v>
      </c>
      <c r="H320" t="s">
        <v>164</v>
      </c>
    </row>
    <row r="321" spans="1:8">
      <c r="A321" s="50">
        <f t="shared" si="7"/>
        <v>319</v>
      </c>
      <c r="B321" s="52"/>
      <c r="C321" s="49">
        <v>12</v>
      </c>
      <c r="D321" s="49">
        <v>3</v>
      </c>
      <c r="E321" s="49">
        <v>17.25</v>
      </c>
      <c r="F321" t="s">
        <v>165</v>
      </c>
      <c r="G321" s="2" t="s">
        <v>163</v>
      </c>
      <c r="H321" t="s">
        <v>164</v>
      </c>
    </row>
    <row r="322" spans="1:8">
      <c r="A322" s="50">
        <f t="shared" si="7"/>
        <v>320</v>
      </c>
      <c r="B322" s="52"/>
      <c r="C322" s="49">
        <v>12</v>
      </c>
      <c r="D322" s="49">
        <v>3</v>
      </c>
      <c r="E322" s="49">
        <v>17.25</v>
      </c>
      <c r="F322" t="s">
        <v>165</v>
      </c>
      <c r="G322" s="2" t="s">
        <v>163</v>
      </c>
      <c r="H322" t="s">
        <v>164</v>
      </c>
    </row>
    <row r="323" spans="1:8">
      <c r="A323" s="50">
        <f t="shared" si="7"/>
        <v>321</v>
      </c>
      <c r="B323" s="52"/>
      <c r="C323" s="49">
        <v>12</v>
      </c>
      <c r="D323" s="49">
        <v>3</v>
      </c>
      <c r="E323" s="49">
        <v>17.25</v>
      </c>
      <c r="F323" t="s">
        <v>165</v>
      </c>
      <c r="G323" s="2" t="s">
        <v>163</v>
      </c>
      <c r="H323" t="s">
        <v>164</v>
      </c>
    </row>
    <row r="324" spans="1:8">
      <c r="A324" s="50">
        <f t="shared" si="7"/>
        <v>322</v>
      </c>
      <c r="B324" s="52"/>
      <c r="C324" s="49">
        <v>12</v>
      </c>
      <c r="D324" s="49">
        <v>3</v>
      </c>
      <c r="E324" s="49">
        <v>17.25</v>
      </c>
      <c r="F324" t="s">
        <v>165</v>
      </c>
      <c r="G324" s="2" t="s">
        <v>163</v>
      </c>
      <c r="H324" t="s">
        <v>164</v>
      </c>
    </row>
    <row r="325" spans="1:8">
      <c r="A325" s="50">
        <f t="shared" si="7"/>
        <v>323</v>
      </c>
      <c r="B325" s="52"/>
      <c r="C325" s="49">
        <v>12</v>
      </c>
      <c r="D325" s="49">
        <v>3</v>
      </c>
      <c r="E325" s="49">
        <v>17.25</v>
      </c>
      <c r="F325" t="s">
        <v>165</v>
      </c>
      <c r="G325" s="2" t="s">
        <v>163</v>
      </c>
      <c r="H325" t="s">
        <v>164</v>
      </c>
    </row>
    <row r="326" spans="1:8">
      <c r="A326" s="50">
        <f t="shared" si="7"/>
        <v>324</v>
      </c>
      <c r="B326" s="52"/>
      <c r="C326" s="49">
        <v>12</v>
      </c>
      <c r="D326" s="49">
        <v>3</v>
      </c>
      <c r="E326" s="49">
        <v>17.25</v>
      </c>
      <c r="F326" t="s">
        <v>165</v>
      </c>
      <c r="G326" s="2" t="s">
        <v>163</v>
      </c>
      <c r="H326" t="s">
        <v>164</v>
      </c>
    </row>
    <row r="327" spans="1:8">
      <c r="A327" s="50">
        <f t="shared" si="7"/>
        <v>325</v>
      </c>
      <c r="B327" s="52"/>
      <c r="C327" s="49">
        <v>12</v>
      </c>
      <c r="D327" s="49">
        <v>3</v>
      </c>
      <c r="E327" s="49">
        <v>17.25</v>
      </c>
      <c r="F327" t="s">
        <v>165</v>
      </c>
      <c r="G327" s="2" t="s">
        <v>163</v>
      </c>
      <c r="H327" t="s">
        <v>164</v>
      </c>
    </row>
    <row r="328" spans="1:8">
      <c r="A328" s="50">
        <f t="shared" si="7"/>
        <v>326</v>
      </c>
      <c r="B328" s="52"/>
      <c r="C328" s="49">
        <v>12</v>
      </c>
      <c r="D328" s="49">
        <v>3</v>
      </c>
      <c r="E328" s="49">
        <v>17.25</v>
      </c>
      <c r="F328" t="s">
        <v>165</v>
      </c>
      <c r="G328" s="2" t="s">
        <v>163</v>
      </c>
      <c r="H328" t="s">
        <v>164</v>
      </c>
    </row>
    <row r="329" spans="1:8">
      <c r="A329" s="50">
        <f t="shared" si="7"/>
        <v>327</v>
      </c>
      <c r="B329" s="52"/>
      <c r="C329" s="49">
        <v>12</v>
      </c>
      <c r="D329" s="49">
        <v>3</v>
      </c>
      <c r="E329" s="49">
        <v>17.25</v>
      </c>
      <c r="F329" t="s">
        <v>165</v>
      </c>
      <c r="G329" s="2" t="s">
        <v>163</v>
      </c>
      <c r="H329" t="s">
        <v>164</v>
      </c>
    </row>
    <row r="330" spans="1:8">
      <c r="A330" s="50">
        <f t="shared" si="7"/>
        <v>328</v>
      </c>
      <c r="B330" s="52"/>
      <c r="C330" s="49">
        <v>12</v>
      </c>
      <c r="D330" s="49">
        <v>3</v>
      </c>
      <c r="E330" s="49">
        <v>17.25</v>
      </c>
      <c r="F330" t="s">
        <v>165</v>
      </c>
      <c r="G330" s="2" t="s">
        <v>163</v>
      </c>
      <c r="H330" t="s">
        <v>164</v>
      </c>
    </row>
    <row r="331" spans="1:8">
      <c r="A331" s="50">
        <f t="shared" si="7"/>
        <v>329</v>
      </c>
      <c r="B331" s="52"/>
      <c r="C331" s="49">
        <v>12</v>
      </c>
      <c r="D331" s="49">
        <v>3</v>
      </c>
      <c r="E331" s="49">
        <v>17.25</v>
      </c>
      <c r="F331" t="s">
        <v>165</v>
      </c>
      <c r="G331" s="2" t="s">
        <v>163</v>
      </c>
      <c r="H331" t="s">
        <v>164</v>
      </c>
    </row>
    <row r="332" spans="1:8">
      <c r="A332" s="50">
        <f t="shared" si="7"/>
        <v>330</v>
      </c>
      <c r="B332" s="52"/>
      <c r="C332" s="49">
        <v>12</v>
      </c>
      <c r="D332" s="49">
        <v>3</v>
      </c>
      <c r="E332" s="49">
        <v>17.25</v>
      </c>
      <c r="F332" t="s">
        <v>165</v>
      </c>
      <c r="G332" s="2" t="s">
        <v>163</v>
      </c>
      <c r="H332" t="s">
        <v>164</v>
      </c>
    </row>
    <row r="333" spans="1:8">
      <c r="A333" s="50">
        <f t="shared" si="7"/>
        <v>331</v>
      </c>
      <c r="B333" s="52"/>
      <c r="C333" s="49">
        <v>12</v>
      </c>
      <c r="D333" s="49">
        <v>3</v>
      </c>
      <c r="E333" s="49">
        <v>17.25</v>
      </c>
      <c r="F333" t="s">
        <v>165</v>
      </c>
      <c r="G333" s="2" t="s">
        <v>163</v>
      </c>
      <c r="H333" t="s">
        <v>164</v>
      </c>
    </row>
    <row r="334" spans="1:8">
      <c r="A334" s="50">
        <f t="shared" si="7"/>
        <v>332</v>
      </c>
      <c r="B334" s="52"/>
      <c r="C334" s="49">
        <v>12</v>
      </c>
      <c r="D334" s="49">
        <v>3</v>
      </c>
      <c r="E334" s="49">
        <v>17.25</v>
      </c>
      <c r="F334" t="s">
        <v>165</v>
      </c>
      <c r="G334" s="2" t="s">
        <v>163</v>
      </c>
      <c r="H334" t="s">
        <v>164</v>
      </c>
    </row>
    <row r="335" spans="1:8">
      <c r="A335" s="50">
        <f t="shared" si="7"/>
        <v>333</v>
      </c>
      <c r="B335" s="52"/>
      <c r="C335" s="49">
        <v>12</v>
      </c>
      <c r="D335" s="49">
        <v>3</v>
      </c>
      <c r="E335" s="49">
        <v>17.25</v>
      </c>
      <c r="F335" t="s">
        <v>165</v>
      </c>
      <c r="G335" s="2" t="s">
        <v>163</v>
      </c>
      <c r="H335" t="s">
        <v>164</v>
      </c>
    </row>
    <row r="336" spans="1:8">
      <c r="A336" s="50">
        <f t="shared" si="7"/>
        <v>334</v>
      </c>
      <c r="B336" s="52"/>
      <c r="C336" s="49">
        <v>12</v>
      </c>
      <c r="D336" s="49">
        <v>3</v>
      </c>
      <c r="E336" s="49">
        <v>17.25</v>
      </c>
      <c r="F336" t="s">
        <v>165</v>
      </c>
      <c r="G336" s="2" t="s">
        <v>163</v>
      </c>
      <c r="H336" t="s">
        <v>164</v>
      </c>
    </row>
    <row r="337" spans="1:8">
      <c r="A337" s="50">
        <f t="shared" si="7"/>
        <v>335</v>
      </c>
      <c r="B337" s="52"/>
      <c r="C337" s="49">
        <v>12</v>
      </c>
      <c r="D337" s="49">
        <v>3</v>
      </c>
      <c r="E337" s="49">
        <v>17.25</v>
      </c>
      <c r="F337" t="s">
        <v>165</v>
      </c>
      <c r="G337" s="2" t="s">
        <v>163</v>
      </c>
      <c r="H337" t="s">
        <v>164</v>
      </c>
    </row>
    <row r="338" spans="1:8">
      <c r="A338" s="50">
        <f t="shared" si="7"/>
        <v>336</v>
      </c>
      <c r="B338" s="52"/>
      <c r="C338" s="49">
        <v>12</v>
      </c>
      <c r="D338" s="49">
        <v>3</v>
      </c>
      <c r="E338" s="49">
        <v>17.25</v>
      </c>
      <c r="F338" t="s">
        <v>165</v>
      </c>
      <c r="G338" s="2" t="s">
        <v>163</v>
      </c>
      <c r="H338" t="s">
        <v>164</v>
      </c>
    </row>
    <row r="339" spans="1:8">
      <c r="A339" s="50">
        <f t="shared" si="7"/>
        <v>337</v>
      </c>
      <c r="B339" s="52"/>
      <c r="C339" s="49">
        <v>12</v>
      </c>
      <c r="D339" s="49">
        <v>3</v>
      </c>
      <c r="E339" s="49">
        <v>17.25</v>
      </c>
      <c r="F339" t="s">
        <v>165</v>
      </c>
      <c r="G339" s="2" t="s">
        <v>163</v>
      </c>
      <c r="H339" t="s">
        <v>164</v>
      </c>
    </row>
    <row r="340" spans="1:8">
      <c r="A340" s="50">
        <f t="shared" si="7"/>
        <v>338</v>
      </c>
      <c r="B340" s="52"/>
      <c r="C340" s="49">
        <v>12</v>
      </c>
      <c r="D340" s="49">
        <v>3</v>
      </c>
      <c r="E340" s="49">
        <v>17.25</v>
      </c>
      <c r="F340" t="s">
        <v>165</v>
      </c>
      <c r="G340" s="2" t="s">
        <v>163</v>
      </c>
      <c r="H340" t="s">
        <v>164</v>
      </c>
    </row>
    <row r="341" spans="1:8">
      <c r="A341" s="50">
        <f t="shared" si="7"/>
        <v>339</v>
      </c>
      <c r="B341" s="52"/>
      <c r="C341" s="49">
        <v>12</v>
      </c>
      <c r="D341" s="49">
        <v>3</v>
      </c>
      <c r="E341" s="49">
        <v>17.25</v>
      </c>
      <c r="F341" t="s">
        <v>165</v>
      </c>
      <c r="G341" s="2" t="s">
        <v>163</v>
      </c>
      <c r="H341" t="s">
        <v>164</v>
      </c>
    </row>
    <row r="342" spans="1:8">
      <c r="A342" s="50">
        <f t="shared" si="7"/>
        <v>340</v>
      </c>
      <c r="B342" s="52"/>
      <c r="C342" s="49">
        <v>12</v>
      </c>
      <c r="D342" s="49">
        <v>3</v>
      </c>
      <c r="E342" s="49">
        <v>17.25</v>
      </c>
      <c r="F342" t="s">
        <v>165</v>
      </c>
      <c r="G342" s="2" t="s">
        <v>163</v>
      </c>
      <c r="H342" t="s">
        <v>164</v>
      </c>
    </row>
    <row r="343" spans="1:8">
      <c r="A343" s="50">
        <f t="shared" si="7"/>
        <v>341</v>
      </c>
      <c r="B343" s="52"/>
      <c r="C343" s="49">
        <v>12</v>
      </c>
      <c r="D343" s="49">
        <v>3</v>
      </c>
      <c r="E343" s="49">
        <v>17.25</v>
      </c>
      <c r="F343" t="s">
        <v>165</v>
      </c>
      <c r="G343" s="2" t="s">
        <v>163</v>
      </c>
      <c r="H343" t="s">
        <v>164</v>
      </c>
    </row>
    <row r="344" spans="1:8">
      <c r="A344" s="50">
        <f t="shared" si="7"/>
        <v>342</v>
      </c>
      <c r="B344" s="52"/>
      <c r="C344" s="49">
        <v>12</v>
      </c>
      <c r="D344" s="49">
        <v>3</v>
      </c>
      <c r="E344" s="49">
        <v>17.25</v>
      </c>
      <c r="F344" t="s">
        <v>165</v>
      </c>
      <c r="G344" s="2" t="s">
        <v>163</v>
      </c>
      <c r="H344" t="s">
        <v>164</v>
      </c>
    </row>
    <row r="345" spans="1:8">
      <c r="A345" s="50">
        <f t="shared" si="7"/>
        <v>343</v>
      </c>
      <c r="B345" s="52"/>
      <c r="C345" s="49">
        <v>12</v>
      </c>
      <c r="D345" s="49">
        <v>3</v>
      </c>
      <c r="E345" s="49">
        <v>17.25</v>
      </c>
      <c r="F345" t="s">
        <v>165</v>
      </c>
      <c r="G345" s="2" t="s">
        <v>163</v>
      </c>
      <c r="H345" t="s">
        <v>164</v>
      </c>
    </row>
    <row r="346" spans="1:8">
      <c r="A346" s="50">
        <f t="shared" si="7"/>
        <v>344</v>
      </c>
      <c r="B346" s="52"/>
      <c r="C346" s="49">
        <v>12</v>
      </c>
      <c r="D346" s="49">
        <v>3</v>
      </c>
      <c r="E346" s="49">
        <v>17.25</v>
      </c>
      <c r="F346" t="s">
        <v>165</v>
      </c>
      <c r="G346" s="2" t="s">
        <v>163</v>
      </c>
      <c r="H346" t="s">
        <v>164</v>
      </c>
    </row>
    <row r="347" spans="1:8">
      <c r="A347" s="50">
        <f t="shared" si="7"/>
        <v>345</v>
      </c>
      <c r="B347" s="52"/>
      <c r="C347" s="49">
        <v>12</v>
      </c>
      <c r="D347" s="49">
        <v>3</v>
      </c>
      <c r="E347" s="49">
        <v>17.25</v>
      </c>
      <c r="F347" t="s">
        <v>165</v>
      </c>
      <c r="G347" s="2" t="s">
        <v>163</v>
      </c>
      <c r="H347" t="s">
        <v>164</v>
      </c>
    </row>
    <row r="348" spans="1:8">
      <c r="A348" s="50">
        <f t="shared" si="7"/>
        <v>346</v>
      </c>
      <c r="B348" s="52"/>
      <c r="C348" s="49">
        <v>12</v>
      </c>
      <c r="D348" s="49">
        <v>3</v>
      </c>
      <c r="E348" s="49">
        <v>17.25</v>
      </c>
      <c r="F348" t="s">
        <v>165</v>
      </c>
      <c r="G348" s="2" t="s">
        <v>163</v>
      </c>
      <c r="H348" t="s">
        <v>164</v>
      </c>
    </row>
    <row r="349" spans="1:8">
      <c r="A349" s="50">
        <f t="shared" si="7"/>
        <v>347</v>
      </c>
      <c r="B349" s="52"/>
      <c r="C349" s="49">
        <v>12</v>
      </c>
      <c r="D349" s="49">
        <v>3</v>
      </c>
      <c r="E349" s="49">
        <v>17.25</v>
      </c>
      <c r="F349" t="s">
        <v>165</v>
      </c>
      <c r="G349" s="2" t="s">
        <v>163</v>
      </c>
      <c r="H349" t="s">
        <v>164</v>
      </c>
    </row>
    <row r="350" spans="1:8">
      <c r="A350" s="50">
        <f t="shared" si="7"/>
        <v>348</v>
      </c>
      <c r="B350" s="52"/>
      <c r="C350" s="49">
        <v>12</v>
      </c>
      <c r="D350" s="49">
        <v>3</v>
      </c>
      <c r="E350" s="49">
        <v>17.25</v>
      </c>
      <c r="F350" t="s">
        <v>165</v>
      </c>
      <c r="G350" s="2" t="s">
        <v>163</v>
      </c>
      <c r="H350" t="s">
        <v>164</v>
      </c>
    </row>
    <row r="351" spans="1:8">
      <c r="A351" s="50">
        <f t="shared" si="7"/>
        <v>349</v>
      </c>
      <c r="B351" s="52"/>
      <c r="C351" s="49">
        <v>12</v>
      </c>
      <c r="D351" s="49">
        <v>3</v>
      </c>
      <c r="E351" s="49">
        <v>17.25</v>
      </c>
      <c r="F351" t="s">
        <v>165</v>
      </c>
      <c r="G351" s="2" t="s">
        <v>163</v>
      </c>
      <c r="H351" t="s">
        <v>164</v>
      </c>
    </row>
    <row r="352" spans="1:8">
      <c r="A352" s="50">
        <f t="shared" si="7"/>
        <v>350</v>
      </c>
      <c r="B352" s="52"/>
      <c r="C352" s="49">
        <v>12</v>
      </c>
      <c r="D352" s="49">
        <v>3</v>
      </c>
      <c r="E352" s="49">
        <v>17.25</v>
      </c>
      <c r="F352" t="s">
        <v>165</v>
      </c>
      <c r="G352" s="2" t="s">
        <v>163</v>
      </c>
      <c r="H352" t="s">
        <v>164</v>
      </c>
    </row>
    <row r="353" spans="1:8">
      <c r="A353" s="50">
        <f t="shared" si="7"/>
        <v>351</v>
      </c>
      <c r="B353" s="52"/>
      <c r="C353" s="49">
        <v>12</v>
      </c>
      <c r="D353" s="49">
        <v>3</v>
      </c>
      <c r="E353" s="49">
        <v>17.25</v>
      </c>
      <c r="F353" t="s">
        <v>165</v>
      </c>
      <c r="G353" s="2" t="s">
        <v>163</v>
      </c>
      <c r="H353" t="s">
        <v>164</v>
      </c>
    </row>
    <row r="354" spans="1:8">
      <c r="A354" s="50">
        <f t="shared" si="7"/>
        <v>352</v>
      </c>
      <c r="B354" s="52"/>
      <c r="C354" s="49">
        <v>12</v>
      </c>
      <c r="D354" s="49">
        <v>3</v>
      </c>
      <c r="E354" s="49">
        <v>17.25</v>
      </c>
      <c r="F354" t="s">
        <v>165</v>
      </c>
      <c r="G354" s="2" t="s">
        <v>163</v>
      </c>
      <c r="H354" t="s">
        <v>164</v>
      </c>
    </row>
    <row r="355" spans="1:8">
      <c r="A355" s="50">
        <f t="shared" si="7"/>
        <v>353</v>
      </c>
      <c r="B355" s="52"/>
      <c r="C355" s="49">
        <v>12</v>
      </c>
      <c r="D355" s="49">
        <v>3</v>
      </c>
      <c r="E355" s="49">
        <v>17.25</v>
      </c>
      <c r="F355" t="s">
        <v>165</v>
      </c>
      <c r="G355" s="2" t="s">
        <v>163</v>
      </c>
      <c r="H355" t="s">
        <v>164</v>
      </c>
    </row>
    <row r="356" spans="1:8">
      <c r="A356" s="50">
        <f t="shared" si="7"/>
        <v>354</v>
      </c>
      <c r="B356" s="52"/>
      <c r="C356" s="49">
        <v>12</v>
      </c>
      <c r="D356" s="49">
        <v>3</v>
      </c>
      <c r="E356" s="49">
        <v>17.25</v>
      </c>
      <c r="F356" t="s">
        <v>165</v>
      </c>
      <c r="G356" s="2" t="s">
        <v>163</v>
      </c>
      <c r="H356" t="s">
        <v>164</v>
      </c>
    </row>
    <row r="357" spans="1:8">
      <c r="A357" s="50">
        <f t="shared" si="7"/>
        <v>355</v>
      </c>
      <c r="B357" s="52"/>
      <c r="C357" s="49">
        <v>12</v>
      </c>
      <c r="D357" s="49">
        <v>3</v>
      </c>
      <c r="E357" s="49">
        <v>17.25</v>
      </c>
      <c r="F357" t="s">
        <v>165</v>
      </c>
      <c r="G357" s="2" t="s">
        <v>163</v>
      </c>
      <c r="H357" t="s">
        <v>164</v>
      </c>
    </row>
    <row r="358" spans="1:8">
      <c r="A358" s="50">
        <f t="shared" si="7"/>
        <v>356</v>
      </c>
      <c r="B358" s="52"/>
      <c r="C358" s="49">
        <v>12</v>
      </c>
      <c r="D358" s="49">
        <v>3</v>
      </c>
      <c r="E358" s="49">
        <v>17.25</v>
      </c>
      <c r="F358" t="s">
        <v>165</v>
      </c>
      <c r="G358" s="2" t="s">
        <v>163</v>
      </c>
      <c r="H358" t="s">
        <v>164</v>
      </c>
    </row>
    <row r="359" spans="1:8">
      <c r="A359" s="50">
        <f t="shared" si="7"/>
        <v>357</v>
      </c>
      <c r="B359" s="52"/>
      <c r="C359" s="49">
        <v>12</v>
      </c>
      <c r="D359" s="49">
        <v>3</v>
      </c>
      <c r="E359" s="49">
        <v>17.25</v>
      </c>
      <c r="F359" t="s">
        <v>165</v>
      </c>
      <c r="G359" s="2" t="s">
        <v>163</v>
      </c>
      <c r="H359" t="s">
        <v>164</v>
      </c>
    </row>
    <row r="360" spans="1:8">
      <c r="A360" s="50">
        <f t="shared" si="7"/>
        <v>358</v>
      </c>
      <c r="B360" s="52"/>
      <c r="C360" s="49">
        <v>12</v>
      </c>
      <c r="D360" s="49">
        <v>3</v>
      </c>
      <c r="E360" s="49">
        <v>17.25</v>
      </c>
      <c r="F360" t="s">
        <v>165</v>
      </c>
      <c r="G360" s="2" t="s">
        <v>163</v>
      </c>
      <c r="H360" t="s">
        <v>164</v>
      </c>
    </row>
    <row r="361" spans="1:8">
      <c r="A361" s="50">
        <f t="shared" si="7"/>
        <v>359</v>
      </c>
      <c r="B361" s="52"/>
      <c r="C361" s="49">
        <v>12</v>
      </c>
      <c r="D361" s="49">
        <v>3</v>
      </c>
      <c r="E361" s="49">
        <v>17.25</v>
      </c>
      <c r="F361" t="s">
        <v>165</v>
      </c>
      <c r="G361" s="2" t="s">
        <v>163</v>
      </c>
      <c r="H361" t="s">
        <v>164</v>
      </c>
    </row>
    <row r="362" spans="1:8">
      <c r="A362" s="50">
        <f t="shared" si="7"/>
        <v>360</v>
      </c>
      <c r="B362" s="52"/>
      <c r="C362" s="49">
        <v>12</v>
      </c>
      <c r="D362" s="49">
        <v>3</v>
      </c>
      <c r="E362" s="49">
        <v>17.25</v>
      </c>
      <c r="F362" t="s">
        <v>165</v>
      </c>
      <c r="G362" s="2" t="s">
        <v>163</v>
      </c>
      <c r="H362" t="s">
        <v>164</v>
      </c>
    </row>
    <row r="363" spans="1:8">
      <c r="A363" s="50">
        <f t="shared" si="7"/>
        <v>361</v>
      </c>
      <c r="B363" s="52"/>
      <c r="C363" s="49">
        <v>12</v>
      </c>
      <c r="D363" s="49">
        <v>3</v>
      </c>
      <c r="E363" s="49">
        <v>17.25</v>
      </c>
      <c r="F363" t="s">
        <v>165</v>
      </c>
      <c r="G363" s="2" t="s">
        <v>163</v>
      </c>
      <c r="H363" t="s">
        <v>164</v>
      </c>
    </row>
    <row r="364" spans="1:8">
      <c r="A364" s="50">
        <f t="shared" si="7"/>
        <v>362</v>
      </c>
      <c r="B364" s="52"/>
      <c r="C364" s="49">
        <v>12</v>
      </c>
      <c r="D364" s="49">
        <v>3</v>
      </c>
      <c r="E364" s="49">
        <v>17.25</v>
      </c>
      <c r="F364" t="s">
        <v>165</v>
      </c>
      <c r="G364" s="2" t="s">
        <v>163</v>
      </c>
      <c r="H364" t="s">
        <v>164</v>
      </c>
    </row>
    <row r="365" spans="1:8">
      <c r="A365" s="50">
        <f t="shared" si="7"/>
        <v>363</v>
      </c>
      <c r="B365" s="52"/>
      <c r="C365" s="49">
        <v>12</v>
      </c>
      <c r="D365" s="49">
        <v>3</v>
      </c>
      <c r="E365" s="49">
        <v>17.25</v>
      </c>
      <c r="F365" t="s">
        <v>165</v>
      </c>
      <c r="G365" s="2" t="s">
        <v>163</v>
      </c>
      <c r="H365" t="s">
        <v>164</v>
      </c>
    </row>
    <row r="366" spans="1:8">
      <c r="A366" s="50">
        <f t="shared" si="7"/>
        <v>364</v>
      </c>
      <c r="B366" s="52"/>
      <c r="C366" s="49">
        <v>12</v>
      </c>
      <c r="D366" s="49">
        <v>3</v>
      </c>
      <c r="E366" s="49">
        <v>17.25</v>
      </c>
      <c r="F366" t="s">
        <v>165</v>
      </c>
      <c r="G366" s="2" t="s">
        <v>163</v>
      </c>
      <c r="H366" t="s">
        <v>164</v>
      </c>
    </row>
    <row r="367" spans="1:8">
      <c r="A367" s="50">
        <f t="shared" si="7"/>
        <v>365</v>
      </c>
      <c r="B367" s="52"/>
      <c r="C367" s="49">
        <v>12</v>
      </c>
      <c r="D367" s="49">
        <v>3</v>
      </c>
      <c r="E367" s="49">
        <v>17.25</v>
      </c>
      <c r="F367" t="s">
        <v>165</v>
      </c>
      <c r="G367" s="2" t="s">
        <v>163</v>
      </c>
      <c r="H367" t="s">
        <v>164</v>
      </c>
    </row>
    <row r="368" spans="1:8">
      <c r="A368" s="50">
        <f t="shared" si="7"/>
        <v>366</v>
      </c>
      <c r="B368" s="52"/>
      <c r="C368" s="49">
        <v>12</v>
      </c>
      <c r="D368" s="49">
        <v>3</v>
      </c>
      <c r="E368" s="49">
        <v>17.25</v>
      </c>
      <c r="F368" t="s">
        <v>165</v>
      </c>
      <c r="G368" s="2" t="s">
        <v>163</v>
      </c>
      <c r="H368" t="s">
        <v>164</v>
      </c>
    </row>
    <row r="369" spans="1:8">
      <c r="A369" s="50">
        <f t="shared" si="7"/>
        <v>367</v>
      </c>
      <c r="B369" s="52"/>
      <c r="C369" s="49">
        <v>12</v>
      </c>
      <c r="D369" s="49">
        <v>3</v>
      </c>
      <c r="E369" s="49">
        <v>17.25</v>
      </c>
      <c r="F369" t="s">
        <v>165</v>
      </c>
      <c r="G369" s="2" t="s">
        <v>163</v>
      </c>
      <c r="H369" t="s">
        <v>164</v>
      </c>
    </row>
    <row r="370" spans="1:8">
      <c r="A370" s="50">
        <f t="shared" si="7"/>
        <v>368</v>
      </c>
      <c r="B370" s="52"/>
      <c r="C370" s="49">
        <v>12</v>
      </c>
      <c r="D370" s="49">
        <v>3</v>
      </c>
      <c r="E370" s="49">
        <v>17.25</v>
      </c>
      <c r="F370" t="s">
        <v>165</v>
      </c>
      <c r="G370" s="2" t="s">
        <v>163</v>
      </c>
      <c r="H370" t="s">
        <v>164</v>
      </c>
    </row>
    <row r="371" spans="1:8">
      <c r="A371" s="50">
        <f t="shared" si="7"/>
        <v>369</v>
      </c>
      <c r="B371" s="52"/>
      <c r="C371" s="49">
        <v>12</v>
      </c>
      <c r="D371" s="49">
        <v>3</v>
      </c>
      <c r="E371" s="49">
        <v>17.25</v>
      </c>
      <c r="F371" t="s">
        <v>165</v>
      </c>
      <c r="G371" s="2" t="s">
        <v>163</v>
      </c>
      <c r="H371" t="s">
        <v>164</v>
      </c>
    </row>
    <row r="372" spans="1:8">
      <c r="A372" s="50">
        <f t="shared" si="7"/>
        <v>370</v>
      </c>
      <c r="B372" s="52"/>
      <c r="C372" s="49">
        <v>12</v>
      </c>
      <c r="D372" s="49">
        <v>3</v>
      </c>
      <c r="E372" s="49">
        <v>17.25</v>
      </c>
      <c r="F372" t="s">
        <v>165</v>
      </c>
      <c r="G372" s="2" t="s">
        <v>163</v>
      </c>
      <c r="H372" t="s">
        <v>164</v>
      </c>
    </row>
    <row r="373" spans="1:8">
      <c r="A373" s="50">
        <f t="shared" ref="A373:A436" si="8">A372+1</f>
        <v>371</v>
      </c>
      <c r="B373" s="52"/>
      <c r="C373" s="49">
        <v>12</v>
      </c>
      <c r="D373" s="49">
        <v>3</v>
      </c>
      <c r="E373" s="49">
        <v>17.25</v>
      </c>
      <c r="F373" t="s">
        <v>165</v>
      </c>
      <c r="G373" s="2" t="s">
        <v>163</v>
      </c>
      <c r="H373" t="s">
        <v>164</v>
      </c>
    </row>
    <row r="374" spans="1:8">
      <c r="A374" s="50">
        <f t="shared" si="8"/>
        <v>372</v>
      </c>
      <c r="B374" s="52"/>
      <c r="C374" s="49">
        <v>12</v>
      </c>
      <c r="D374" s="49">
        <v>3</v>
      </c>
      <c r="E374" s="49">
        <v>17.25</v>
      </c>
      <c r="F374" t="s">
        <v>165</v>
      </c>
      <c r="G374" s="2" t="s">
        <v>163</v>
      </c>
      <c r="H374" t="s">
        <v>164</v>
      </c>
    </row>
    <row r="375" spans="1:8">
      <c r="A375" s="50">
        <f t="shared" si="8"/>
        <v>373</v>
      </c>
      <c r="B375" s="52"/>
      <c r="C375" s="49">
        <v>12</v>
      </c>
      <c r="D375" s="49">
        <v>3</v>
      </c>
      <c r="E375" s="49">
        <v>17.25</v>
      </c>
      <c r="F375" t="s">
        <v>165</v>
      </c>
      <c r="G375" s="2" t="s">
        <v>163</v>
      </c>
      <c r="H375" t="s">
        <v>164</v>
      </c>
    </row>
    <row r="376" spans="1:8">
      <c r="A376" s="50">
        <f t="shared" si="8"/>
        <v>374</v>
      </c>
      <c r="B376" s="52"/>
      <c r="C376" s="49">
        <v>12</v>
      </c>
      <c r="D376" s="49">
        <v>3</v>
      </c>
      <c r="E376" s="49">
        <v>17.25</v>
      </c>
      <c r="F376" t="s">
        <v>165</v>
      </c>
      <c r="G376" s="2" t="s">
        <v>163</v>
      </c>
      <c r="H376" t="s">
        <v>164</v>
      </c>
    </row>
    <row r="377" spans="1:8">
      <c r="A377" s="50">
        <f t="shared" si="8"/>
        <v>375</v>
      </c>
      <c r="B377" s="52"/>
      <c r="C377" s="49">
        <v>12</v>
      </c>
      <c r="D377" s="49">
        <v>3</v>
      </c>
      <c r="E377" s="49">
        <v>17.25</v>
      </c>
      <c r="F377" t="s">
        <v>165</v>
      </c>
      <c r="G377" s="2" t="s">
        <v>163</v>
      </c>
      <c r="H377" t="s">
        <v>164</v>
      </c>
    </row>
    <row r="378" spans="1:8">
      <c r="A378" s="50">
        <f t="shared" si="8"/>
        <v>376</v>
      </c>
      <c r="B378" s="52"/>
      <c r="C378" s="49">
        <v>12</v>
      </c>
      <c r="D378" s="49">
        <v>3</v>
      </c>
      <c r="E378" s="49">
        <v>17.25</v>
      </c>
      <c r="F378" t="s">
        <v>165</v>
      </c>
      <c r="G378" s="2" t="s">
        <v>163</v>
      </c>
      <c r="H378" t="s">
        <v>164</v>
      </c>
    </row>
    <row r="379" spans="1:8">
      <c r="A379" s="50">
        <f t="shared" si="8"/>
        <v>377</v>
      </c>
      <c r="B379" s="52"/>
      <c r="C379" s="49">
        <v>12</v>
      </c>
      <c r="D379" s="49">
        <v>3</v>
      </c>
      <c r="E379" s="49">
        <v>17.25</v>
      </c>
      <c r="F379" t="s">
        <v>165</v>
      </c>
      <c r="G379" s="2" t="s">
        <v>163</v>
      </c>
      <c r="H379" t="s">
        <v>164</v>
      </c>
    </row>
    <row r="380" spans="1:8">
      <c r="A380" s="50">
        <f t="shared" si="8"/>
        <v>378</v>
      </c>
      <c r="B380" s="52"/>
      <c r="C380" s="49">
        <v>12</v>
      </c>
      <c r="D380" s="49">
        <v>3</v>
      </c>
      <c r="E380" s="49">
        <v>17.25</v>
      </c>
      <c r="F380" t="s">
        <v>165</v>
      </c>
      <c r="G380" s="2" t="s">
        <v>163</v>
      </c>
      <c r="H380" t="s">
        <v>164</v>
      </c>
    </row>
    <row r="381" spans="1:8">
      <c r="A381" s="50">
        <f t="shared" si="8"/>
        <v>379</v>
      </c>
      <c r="B381" s="52"/>
      <c r="C381" s="49">
        <v>12</v>
      </c>
      <c r="D381" s="49">
        <v>3</v>
      </c>
      <c r="E381" s="49">
        <v>17.25</v>
      </c>
      <c r="F381" t="s">
        <v>165</v>
      </c>
      <c r="G381" s="2" t="s">
        <v>163</v>
      </c>
      <c r="H381" t="s">
        <v>164</v>
      </c>
    </row>
    <row r="382" spans="1:8">
      <c r="A382" s="50">
        <f t="shared" si="8"/>
        <v>380</v>
      </c>
      <c r="B382" s="52"/>
      <c r="C382" s="49">
        <v>12</v>
      </c>
      <c r="D382" s="49">
        <v>3</v>
      </c>
      <c r="E382" s="49">
        <v>17.25</v>
      </c>
      <c r="F382" t="s">
        <v>165</v>
      </c>
      <c r="G382" s="2" t="s">
        <v>163</v>
      </c>
      <c r="H382" t="s">
        <v>164</v>
      </c>
    </row>
    <row r="383" spans="1:8">
      <c r="A383" s="50">
        <f t="shared" si="8"/>
        <v>381</v>
      </c>
      <c r="B383" s="52"/>
      <c r="C383" s="49">
        <v>12</v>
      </c>
      <c r="D383" s="49">
        <v>3</v>
      </c>
      <c r="E383" s="49">
        <v>17.25</v>
      </c>
      <c r="F383" t="s">
        <v>165</v>
      </c>
      <c r="G383" s="2" t="s">
        <v>163</v>
      </c>
      <c r="H383" t="s">
        <v>164</v>
      </c>
    </row>
    <row r="384" spans="1:8">
      <c r="A384" s="50">
        <f t="shared" si="8"/>
        <v>382</v>
      </c>
      <c r="B384" s="52"/>
      <c r="C384" s="49">
        <v>12</v>
      </c>
      <c r="D384" s="49">
        <v>3</v>
      </c>
      <c r="E384" s="49">
        <v>17.25</v>
      </c>
      <c r="F384" t="s">
        <v>165</v>
      </c>
      <c r="G384" s="2" t="s">
        <v>163</v>
      </c>
      <c r="H384" t="s">
        <v>164</v>
      </c>
    </row>
    <row r="385" spans="1:8">
      <c r="A385" s="50">
        <f t="shared" si="8"/>
        <v>383</v>
      </c>
      <c r="B385" s="52"/>
      <c r="C385" s="49">
        <v>12</v>
      </c>
      <c r="D385" s="49">
        <v>3</v>
      </c>
      <c r="E385" s="49">
        <v>17.25</v>
      </c>
      <c r="F385" t="s">
        <v>165</v>
      </c>
      <c r="G385" s="2" t="s">
        <v>163</v>
      </c>
      <c r="H385" t="s">
        <v>164</v>
      </c>
    </row>
    <row r="386" spans="1:8">
      <c r="A386" s="50">
        <f t="shared" si="8"/>
        <v>384</v>
      </c>
      <c r="B386" s="52"/>
      <c r="C386" s="49">
        <v>12</v>
      </c>
      <c r="D386" s="49">
        <v>3</v>
      </c>
      <c r="E386" s="49">
        <v>17.25</v>
      </c>
      <c r="F386" t="s">
        <v>165</v>
      </c>
      <c r="G386" s="2" t="s">
        <v>163</v>
      </c>
      <c r="H386" t="s">
        <v>164</v>
      </c>
    </row>
    <row r="387" spans="1:8">
      <c r="A387" s="50">
        <f t="shared" si="8"/>
        <v>385</v>
      </c>
      <c r="B387" s="52"/>
      <c r="C387" s="49">
        <v>12</v>
      </c>
      <c r="D387" s="49">
        <v>3</v>
      </c>
      <c r="E387" s="49">
        <v>17.25</v>
      </c>
      <c r="F387" t="s">
        <v>165</v>
      </c>
      <c r="G387" s="2" t="s">
        <v>163</v>
      </c>
      <c r="H387" t="s">
        <v>164</v>
      </c>
    </row>
    <row r="388" spans="1:8">
      <c r="A388" s="50">
        <f t="shared" si="8"/>
        <v>386</v>
      </c>
      <c r="B388" s="52"/>
      <c r="C388" s="49">
        <v>12</v>
      </c>
      <c r="D388" s="49">
        <v>3</v>
      </c>
      <c r="E388" s="49">
        <v>17.25</v>
      </c>
      <c r="F388" t="s">
        <v>165</v>
      </c>
      <c r="G388" s="2" t="s">
        <v>163</v>
      </c>
      <c r="H388" t="s">
        <v>164</v>
      </c>
    </row>
    <row r="389" spans="1:8">
      <c r="A389" s="50">
        <f t="shared" si="8"/>
        <v>387</v>
      </c>
      <c r="B389" s="52"/>
      <c r="C389" s="49">
        <v>12</v>
      </c>
      <c r="D389" s="49">
        <v>3</v>
      </c>
      <c r="E389" s="49">
        <v>17.25</v>
      </c>
      <c r="F389" t="s">
        <v>165</v>
      </c>
      <c r="G389" s="2" t="s">
        <v>163</v>
      </c>
      <c r="H389" t="s">
        <v>164</v>
      </c>
    </row>
    <row r="390" spans="1:8">
      <c r="A390" s="50">
        <f t="shared" si="8"/>
        <v>388</v>
      </c>
      <c r="B390" s="52"/>
      <c r="C390" s="49">
        <v>12</v>
      </c>
      <c r="D390" s="49">
        <v>3</v>
      </c>
      <c r="E390" s="49">
        <v>17.25</v>
      </c>
      <c r="F390" t="s">
        <v>165</v>
      </c>
      <c r="G390" s="2" t="s">
        <v>163</v>
      </c>
      <c r="H390" t="s">
        <v>164</v>
      </c>
    </row>
    <row r="391" spans="1:8">
      <c r="A391" s="50">
        <f t="shared" si="8"/>
        <v>389</v>
      </c>
      <c r="B391" s="52"/>
      <c r="C391" s="49">
        <v>12</v>
      </c>
      <c r="D391" s="49">
        <v>3</v>
      </c>
      <c r="E391" s="49">
        <v>17.25</v>
      </c>
      <c r="F391" t="s">
        <v>165</v>
      </c>
      <c r="G391" s="2" t="s">
        <v>163</v>
      </c>
      <c r="H391" t="s">
        <v>164</v>
      </c>
    </row>
    <row r="392" spans="1:8">
      <c r="A392" s="50">
        <f t="shared" si="8"/>
        <v>390</v>
      </c>
      <c r="B392" s="52"/>
      <c r="C392" s="49">
        <v>12</v>
      </c>
      <c r="D392" s="49">
        <v>3</v>
      </c>
      <c r="E392" s="49">
        <v>17.25</v>
      </c>
      <c r="F392" t="s">
        <v>165</v>
      </c>
      <c r="G392" s="2" t="s">
        <v>163</v>
      </c>
      <c r="H392" t="s">
        <v>164</v>
      </c>
    </row>
    <row r="393" spans="1:8">
      <c r="A393" s="50">
        <f t="shared" si="8"/>
        <v>391</v>
      </c>
      <c r="B393" s="52"/>
      <c r="C393" s="49">
        <v>12</v>
      </c>
      <c r="D393" s="49">
        <v>3</v>
      </c>
      <c r="E393" s="49">
        <v>17.25</v>
      </c>
      <c r="F393" t="s">
        <v>165</v>
      </c>
      <c r="G393" s="2" t="s">
        <v>163</v>
      </c>
      <c r="H393" t="s">
        <v>164</v>
      </c>
    </row>
    <row r="394" spans="1:8">
      <c r="A394" s="50">
        <f t="shared" si="8"/>
        <v>392</v>
      </c>
      <c r="B394" s="52"/>
      <c r="C394" s="49">
        <v>12</v>
      </c>
      <c r="D394" s="49">
        <v>3</v>
      </c>
      <c r="E394" s="49">
        <v>17.25</v>
      </c>
      <c r="F394" t="s">
        <v>165</v>
      </c>
      <c r="G394" s="2" t="s">
        <v>163</v>
      </c>
      <c r="H394" t="s">
        <v>164</v>
      </c>
    </row>
    <row r="395" spans="1:8">
      <c r="A395" s="50">
        <f t="shared" si="8"/>
        <v>393</v>
      </c>
      <c r="B395" s="52"/>
      <c r="C395" s="49">
        <v>12</v>
      </c>
      <c r="D395" s="49">
        <v>3</v>
      </c>
      <c r="E395" s="49">
        <v>17.25</v>
      </c>
      <c r="F395" t="s">
        <v>165</v>
      </c>
      <c r="G395" s="2" t="s">
        <v>163</v>
      </c>
      <c r="H395" t="s">
        <v>164</v>
      </c>
    </row>
    <row r="396" spans="1:8">
      <c r="A396" s="50">
        <f t="shared" si="8"/>
        <v>394</v>
      </c>
      <c r="B396" s="52"/>
      <c r="C396" s="49">
        <v>12</v>
      </c>
      <c r="D396" s="49">
        <v>3</v>
      </c>
      <c r="E396" s="49">
        <v>17.25</v>
      </c>
      <c r="F396" t="s">
        <v>165</v>
      </c>
      <c r="G396" s="2" t="s">
        <v>163</v>
      </c>
      <c r="H396" t="s">
        <v>164</v>
      </c>
    </row>
    <row r="397" spans="1:8">
      <c r="A397" s="50">
        <f t="shared" si="8"/>
        <v>395</v>
      </c>
      <c r="B397" s="52"/>
      <c r="C397" s="49">
        <v>12</v>
      </c>
      <c r="D397" s="49">
        <v>3</v>
      </c>
      <c r="E397" s="49">
        <v>17.25</v>
      </c>
      <c r="F397" t="s">
        <v>165</v>
      </c>
      <c r="G397" s="2" t="s">
        <v>163</v>
      </c>
      <c r="H397" t="s">
        <v>164</v>
      </c>
    </row>
    <row r="398" spans="1:8">
      <c r="A398" s="50">
        <f t="shared" si="8"/>
        <v>396</v>
      </c>
      <c r="B398" s="52"/>
      <c r="C398" s="49">
        <v>12</v>
      </c>
      <c r="D398" s="49">
        <v>3</v>
      </c>
      <c r="E398" s="49">
        <v>17.25</v>
      </c>
      <c r="F398" t="s">
        <v>165</v>
      </c>
      <c r="G398" s="2" t="s">
        <v>163</v>
      </c>
      <c r="H398" t="s">
        <v>164</v>
      </c>
    </row>
    <row r="399" spans="1:8">
      <c r="A399" s="50">
        <f t="shared" si="8"/>
        <v>397</v>
      </c>
      <c r="B399" s="52"/>
      <c r="C399" s="49">
        <v>12</v>
      </c>
      <c r="D399" s="49">
        <v>3</v>
      </c>
      <c r="E399" s="49">
        <v>17.25</v>
      </c>
      <c r="F399" t="s">
        <v>165</v>
      </c>
      <c r="G399" s="2" t="s">
        <v>163</v>
      </c>
      <c r="H399" t="s">
        <v>164</v>
      </c>
    </row>
    <row r="400" spans="1:8">
      <c r="A400" s="50">
        <f t="shared" si="8"/>
        <v>398</v>
      </c>
      <c r="B400" s="52"/>
      <c r="C400" s="49">
        <v>12</v>
      </c>
      <c r="D400" s="49">
        <v>3</v>
      </c>
      <c r="E400" s="49">
        <v>17.25</v>
      </c>
      <c r="F400" t="s">
        <v>165</v>
      </c>
      <c r="G400" s="2" t="s">
        <v>163</v>
      </c>
      <c r="H400" t="s">
        <v>164</v>
      </c>
    </row>
    <row r="401" spans="1:8">
      <c r="A401" s="50">
        <f t="shared" si="8"/>
        <v>399</v>
      </c>
      <c r="B401" s="52"/>
      <c r="C401" s="49">
        <v>12</v>
      </c>
      <c r="D401" s="49">
        <v>3</v>
      </c>
      <c r="E401" s="49">
        <v>17.25</v>
      </c>
      <c r="F401" t="s">
        <v>165</v>
      </c>
      <c r="G401" s="2" t="s">
        <v>163</v>
      </c>
      <c r="H401" t="s">
        <v>164</v>
      </c>
    </row>
    <row r="402" spans="1:8">
      <c r="A402" s="50">
        <f t="shared" si="8"/>
        <v>400</v>
      </c>
      <c r="B402" s="52"/>
      <c r="C402" s="49">
        <v>12</v>
      </c>
      <c r="D402" s="49">
        <v>3</v>
      </c>
      <c r="E402" s="49">
        <v>17.25</v>
      </c>
      <c r="F402" t="s">
        <v>165</v>
      </c>
      <c r="G402" s="2" t="s">
        <v>163</v>
      </c>
      <c r="H402" t="s">
        <v>164</v>
      </c>
    </row>
    <row r="403" spans="1:8">
      <c r="A403" s="50">
        <f t="shared" si="8"/>
        <v>401</v>
      </c>
      <c r="B403" s="52"/>
      <c r="C403" s="49">
        <v>12</v>
      </c>
      <c r="D403" s="49">
        <v>3</v>
      </c>
      <c r="E403" s="49">
        <v>17.25</v>
      </c>
      <c r="F403" t="s">
        <v>165</v>
      </c>
      <c r="G403" s="2" t="s">
        <v>163</v>
      </c>
      <c r="H403" t="s">
        <v>164</v>
      </c>
    </row>
    <row r="404" spans="1:8">
      <c r="A404" s="50">
        <f t="shared" si="8"/>
        <v>402</v>
      </c>
      <c r="B404" s="52"/>
      <c r="C404" s="49">
        <v>12</v>
      </c>
      <c r="D404" s="49">
        <v>3</v>
      </c>
      <c r="E404" s="49">
        <v>17.25</v>
      </c>
      <c r="F404" t="s">
        <v>165</v>
      </c>
      <c r="G404" s="2" t="s">
        <v>163</v>
      </c>
      <c r="H404" t="s">
        <v>164</v>
      </c>
    </row>
    <row r="405" spans="1:8">
      <c r="A405" s="50">
        <f t="shared" si="8"/>
        <v>403</v>
      </c>
      <c r="B405" s="52"/>
      <c r="C405" s="49">
        <v>12</v>
      </c>
      <c r="D405" s="49">
        <v>3</v>
      </c>
      <c r="E405" s="49">
        <v>17.25</v>
      </c>
      <c r="F405" t="s">
        <v>165</v>
      </c>
      <c r="G405" s="2" t="s">
        <v>163</v>
      </c>
      <c r="H405" t="s">
        <v>164</v>
      </c>
    </row>
    <row r="406" spans="1:8">
      <c r="A406" s="50">
        <f t="shared" si="8"/>
        <v>404</v>
      </c>
      <c r="B406" s="52"/>
      <c r="C406" s="49">
        <v>12</v>
      </c>
      <c r="D406" s="49">
        <v>3</v>
      </c>
      <c r="E406" s="49">
        <v>17.25</v>
      </c>
      <c r="F406" t="s">
        <v>165</v>
      </c>
      <c r="G406" s="2" t="s">
        <v>163</v>
      </c>
      <c r="H406" t="s">
        <v>164</v>
      </c>
    </row>
    <row r="407" spans="1:8">
      <c r="A407" s="50">
        <f t="shared" si="8"/>
        <v>405</v>
      </c>
      <c r="B407" s="52"/>
      <c r="C407" s="49">
        <v>12</v>
      </c>
      <c r="D407" s="49">
        <v>3</v>
      </c>
      <c r="E407" s="49">
        <v>17.25</v>
      </c>
      <c r="F407" t="s">
        <v>165</v>
      </c>
      <c r="G407" s="2" t="s">
        <v>163</v>
      </c>
      <c r="H407" t="s">
        <v>164</v>
      </c>
    </row>
    <row r="408" spans="1:8">
      <c r="A408" s="50">
        <f t="shared" si="8"/>
        <v>406</v>
      </c>
      <c r="B408" s="52"/>
      <c r="C408" s="49">
        <v>12</v>
      </c>
      <c r="D408" s="49">
        <v>3</v>
      </c>
      <c r="E408" s="49">
        <v>17.25</v>
      </c>
      <c r="F408" t="s">
        <v>165</v>
      </c>
      <c r="G408" s="2" t="s">
        <v>163</v>
      </c>
      <c r="H408" t="s">
        <v>164</v>
      </c>
    </row>
    <row r="409" spans="1:8">
      <c r="A409" s="50">
        <f t="shared" si="8"/>
        <v>407</v>
      </c>
      <c r="B409" s="52"/>
      <c r="C409" s="49">
        <v>12</v>
      </c>
      <c r="D409" s="49">
        <v>3</v>
      </c>
      <c r="E409" s="49">
        <v>17.25</v>
      </c>
      <c r="F409" t="s">
        <v>165</v>
      </c>
      <c r="G409" s="2" t="s">
        <v>163</v>
      </c>
      <c r="H409" t="s">
        <v>164</v>
      </c>
    </row>
    <row r="410" spans="1:8">
      <c r="A410" s="50">
        <f t="shared" si="8"/>
        <v>408</v>
      </c>
      <c r="B410" s="52"/>
      <c r="C410" s="49">
        <v>12</v>
      </c>
      <c r="D410" s="49">
        <v>3</v>
      </c>
      <c r="E410" s="49">
        <v>17.25</v>
      </c>
      <c r="F410" t="s">
        <v>165</v>
      </c>
      <c r="G410" s="2" t="s">
        <v>163</v>
      </c>
      <c r="H410" t="s">
        <v>164</v>
      </c>
    </row>
    <row r="411" spans="1:8">
      <c r="A411" s="50">
        <f t="shared" si="8"/>
        <v>409</v>
      </c>
      <c r="B411" s="52"/>
      <c r="C411" s="49">
        <v>12</v>
      </c>
      <c r="D411" s="49">
        <v>3</v>
      </c>
      <c r="E411" s="49">
        <v>17.25</v>
      </c>
      <c r="F411" t="s">
        <v>165</v>
      </c>
      <c r="G411" s="2" t="s">
        <v>163</v>
      </c>
      <c r="H411" t="s">
        <v>164</v>
      </c>
    </row>
    <row r="412" spans="1:8">
      <c r="A412" s="50">
        <f t="shared" si="8"/>
        <v>410</v>
      </c>
      <c r="B412" s="52"/>
      <c r="C412" s="49">
        <v>12</v>
      </c>
      <c r="D412" s="49">
        <v>3</v>
      </c>
      <c r="E412" s="49">
        <v>17.25</v>
      </c>
      <c r="F412" t="s">
        <v>165</v>
      </c>
      <c r="G412" s="2" t="s">
        <v>163</v>
      </c>
      <c r="H412" t="s">
        <v>164</v>
      </c>
    </row>
    <row r="413" spans="1:8">
      <c r="A413" s="50">
        <f t="shared" si="8"/>
        <v>411</v>
      </c>
      <c r="B413" s="52"/>
      <c r="C413" s="49">
        <v>12</v>
      </c>
      <c r="D413" s="49">
        <v>3</v>
      </c>
      <c r="E413" s="49">
        <v>17.25</v>
      </c>
      <c r="F413" t="s">
        <v>165</v>
      </c>
      <c r="G413" s="2" t="s">
        <v>163</v>
      </c>
      <c r="H413" t="s">
        <v>164</v>
      </c>
    </row>
    <row r="414" spans="1:8">
      <c r="A414" s="50">
        <f t="shared" si="8"/>
        <v>412</v>
      </c>
      <c r="B414" s="52"/>
      <c r="C414" s="49">
        <v>12</v>
      </c>
      <c r="D414" s="49">
        <v>3</v>
      </c>
      <c r="E414" s="49">
        <v>17.25</v>
      </c>
      <c r="F414" t="s">
        <v>165</v>
      </c>
      <c r="G414" s="2" t="s">
        <v>163</v>
      </c>
      <c r="H414" t="s">
        <v>164</v>
      </c>
    </row>
    <row r="415" spans="1:8">
      <c r="A415" s="50">
        <f t="shared" si="8"/>
        <v>413</v>
      </c>
      <c r="B415" s="52"/>
      <c r="C415" s="49">
        <v>12</v>
      </c>
      <c r="D415" s="49">
        <v>3</v>
      </c>
      <c r="E415" s="49">
        <v>17.25</v>
      </c>
      <c r="F415" t="s">
        <v>165</v>
      </c>
      <c r="G415" s="2" t="s">
        <v>163</v>
      </c>
      <c r="H415" t="s">
        <v>164</v>
      </c>
    </row>
    <row r="416" spans="1:8">
      <c r="A416" s="50">
        <f t="shared" si="8"/>
        <v>414</v>
      </c>
      <c r="B416" s="52"/>
      <c r="C416" s="49">
        <v>12</v>
      </c>
      <c r="D416" s="49">
        <v>3</v>
      </c>
      <c r="E416" s="49">
        <v>17.25</v>
      </c>
      <c r="F416" t="s">
        <v>165</v>
      </c>
      <c r="G416" s="2" t="s">
        <v>163</v>
      </c>
      <c r="H416" t="s">
        <v>164</v>
      </c>
    </row>
    <row r="417" spans="1:8">
      <c r="A417" s="50">
        <f t="shared" si="8"/>
        <v>415</v>
      </c>
      <c r="B417" s="52"/>
      <c r="C417" s="49">
        <v>12</v>
      </c>
      <c r="D417" s="49">
        <v>3</v>
      </c>
      <c r="E417" s="49">
        <v>17.25</v>
      </c>
      <c r="F417" t="s">
        <v>165</v>
      </c>
      <c r="G417" s="2" t="s">
        <v>163</v>
      </c>
      <c r="H417" t="s">
        <v>164</v>
      </c>
    </row>
    <row r="418" spans="1:8">
      <c r="A418" s="50">
        <f t="shared" si="8"/>
        <v>416</v>
      </c>
      <c r="B418" s="52"/>
      <c r="C418" s="49">
        <v>12</v>
      </c>
      <c r="D418" s="49">
        <v>3</v>
      </c>
      <c r="E418" s="49">
        <v>17.25</v>
      </c>
      <c r="F418" t="s">
        <v>165</v>
      </c>
      <c r="G418" s="2" t="s">
        <v>163</v>
      </c>
      <c r="H418" t="s">
        <v>164</v>
      </c>
    </row>
    <row r="419" spans="1:8">
      <c r="A419" s="50">
        <f t="shared" si="8"/>
        <v>417</v>
      </c>
      <c r="B419" s="52"/>
      <c r="C419" s="49">
        <v>12</v>
      </c>
      <c r="D419" s="49">
        <v>3</v>
      </c>
      <c r="E419" s="49">
        <v>17.25</v>
      </c>
      <c r="F419" t="s">
        <v>165</v>
      </c>
      <c r="G419" s="2" t="s">
        <v>163</v>
      </c>
      <c r="H419" t="s">
        <v>164</v>
      </c>
    </row>
    <row r="420" spans="1:8">
      <c r="A420" s="50">
        <f t="shared" si="8"/>
        <v>418</v>
      </c>
      <c r="B420" s="52"/>
      <c r="C420" s="49">
        <v>12</v>
      </c>
      <c r="D420" s="49">
        <v>3</v>
      </c>
      <c r="E420" s="49">
        <v>17.25</v>
      </c>
      <c r="F420" t="s">
        <v>165</v>
      </c>
      <c r="G420" s="2" t="s">
        <v>163</v>
      </c>
      <c r="H420" t="s">
        <v>164</v>
      </c>
    </row>
    <row r="421" spans="1:8">
      <c r="A421" s="50">
        <f t="shared" si="8"/>
        <v>419</v>
      </c>
      <c r="B421" s="52"/>
      <c r="C421" s="49">
        <v>12</v>
      </c>
      <c r="D421" s="49">
        <v>3</v>
      </c>
      <c r="E421" s="49">
        <v>17.25</v>
      </c>
      <c r="F421" t="s">
        <v>165</v>
      </c>
      <c r="G421" s="2" t="s">
        <v>163</v>
      </c>
      <c r="H421" t="s">
        <v>164</v>
      </c>
    </row>
    <row r="422" spans="1:8">
      <c r="A422" s="50">
        <f t="shared" si="8"/>
        <v>420</v>
      </c>
      <c r="B422" s="52"/>
      <c r="C422" s="49">
        <v>12</v>
      </c>
      <c r="D422" s="49">
        <v>3</v>
      </c>
      <c r="E422" s="49">
        <v>17.25</v>
      </c>
      <c r="F422" t="s">
        <v>165</v>
      </c>
      <c r="G422" s="2" t="s">
        <v>163</v>
      </c>
      <c r="H422" t="s">
        <v>164</v>
      </c>
    </row>
    <row r="423" spans="1:8">
      <c r="A423" s="50">
        <f t="shared" si="8"/>
        <v>421</v>
      </c>
      <c r="B423" s="52"/>
      <c r="C423" s="49">
        <v>12</v>
      </c>
      <c r="D423" s="49">
        <v>3</v>
      </c>
      <c r="E423" s="49">
        <v>17.25</v>
      </c>
      <c r="F423" t="s">
        <v>165</v>
      </c>
      <c r="G423" s="2" t="s">
        <v>163</v>
      </c>
      <c r="H423" t="s">
        <v>164</v>
      </c>
    </row>
    <row r="424" spans="1:8">
      <c r="A424" s="50">
        <f t="shared" si="8"/>
        <v>422</v>
      </c>
      <c r="B424" s="52"/>
      <c r="C424" s="49">
        <v>12</v>
      </c>
      <c r="D424" s="49">
        <v>3</v>
      </c>
      <c r="E424" s="49">
        <v>17.25</v>
      </c>
      <c r="F424" t="s">
        <v>165</v>
      </c>
      <c r="G424" s="2" t="s">
        <v>163</v>
      </c>
      <c r="H424" t="s">
        <v>164</v>
      </c>
    </row>
    <row r="425" spans="1:8">
      <c r="A425" s="50">
        <f t="shared" si="8"/>
        <v>423</v>
      </c>
      <c r="B425" s="52"/>
      <c r="C425" s="49">
        <v>12</v>
      </c>
      <c r="D425" s="49">
        <v>3</v>
      </c>
      <c r="E425" s="49">
        <v>17.25</v>
      </c>
      <c r="F425" t="s">
        <v>165</v>
      </c>
      <c r="G425" s="2" t="s">
        <v>163</v>
      </c>
      <c r="H425" t="s">
        <v>164</v>
      </c>
    </row>
    <row r="426" spans="1:8">
      <c r="A426" s="50">
        <f t="shared" si="8"/>
        <v>424</v>
      </c>
      <c r="B426" s="52"/>
      <c r="C426" s="49">
        <v>12</v>
      </c>
      <c r="D426" s="49">
        <v>3</v>
      </c>
      <c r="E426" s="49">
        <v>17.25</v>
      </c>
      <c r="F426" t="s">
        <v>165</v>
      </c>
      <c r="G426" s="2" t="s">
        <v>163</v>
      </c>
      <c r="H426" t="s">
        <v>164</v>
      </c>
    </row>
    <row r="427" spans="1:8">
      <c r="A427" s="50">
        <f t="shared" si="8"/>
        <v>425</v>
      </c>
      <c r="B427" s="52"/>
      <c r="C427" s="49">
        <v>12</v>
      </c>
      <c r="D427" s="49">
        <v>3</v>
      </c>
      <c r="E427" s="49">
        <v>17.25</v>
      </c>
      <c r="F427" t="s">
        <v>165</v>
      </c>
      <c r="G427" s="2" t="s">
        <v>163</v>
      </c>
      <c r="H427" t="s">
        <v>164</v>
      </c>
    </row>
    <row r="428" spans="1:8">
      <c r="A428" s="50">
        <f t="shared" si="8"/>
        <v>426</v>
      </c>
      <c r="B428" s="52"/>
      <c r="C428" s="49">
        <v>12</v>
      </c>
      <c r="D428" s="49">
        <v>3</v>
      </c>
      <c r="E428" s="49">
        <v>17.25</v>
      </c>
      <c r="F428" t="s">
        <v>165</v>
      </c>
      <c r="G428" s="2" t="s">
        <v>163</v>
      </c>
      <c r="H428" t="s">
        <v>164</v>
      </c>
    </row>
    <row r="429" spans="1:8">
      <c r="A429" s="50">
        <f t="shared" si="8"/>
        <v>427</v>
      </c>
      <c r="B429" s="52"/>
      <c r="C429" s="49">
        <v>12</v>
      </c>
      <c r="D429" s="49">
        <v>3</v>
      </c>
      <c r="E429" s="49">
        <v>17.25</v>
      </c>
      <c r="F429" t="s">
        <v>165</v>
      </c>
      <c r="G429" s="2" t="s">
        <v>163</v>
      </c>
      <c r="H429" t="s">
        <v>164</v>
      </c>
    </row>
    <row r="430" spans="1:8">
      <c r="A430" s="50">
        <f t="shared" si="8"/>
        <v>428</v>
      </c>
      <c r="B430" s="52"/>
      <c r="C430" s="49">
        <v>12</v>
      </c>
      <c r="D430" s="49">
        <v>3</v>
      </c>
      <c r="E430" s="49">
        <v>17.25</v>
      </c>
      <c r="F430" t="s">
        <v>165</v>
      </c>
      <c r="G430" s="2" t="s">
        <v>163</v>
      </c>
      <c r="H430" t="s">
        <v>164</v>
      </c>
    </row>
    <row r="431" spans="1:8">
      <c r="A431" s="50">
        <f t="shared" si="8"/>
        <v>429</v>
      </c>
      <c r="B431" s="52"/>
      <c r="C431" s="49">
        <v>12</v>
      </c>
      <c r="D431" s="49">
        <v>3</v>
      </c>
      <c r="E431" s="49">
        <v>17.25</v>
      </c>
      <c r="F431" t="s">
        <v>165</v>
      </c>
      <c r="G431" s="2" t="s">
        <v>163</v>
      </c>
      <c r="H431" t="s">
        <v>164</v>
      </c>
    </row>
    <row r="432" spans="1:8">
      <c r="A432" s="50">
        <f t="shared" si="8"/>
        <v>430</v>
      </c>
      <c r="B432" s="52"/>
      <c r="C432" s="49">
        <v>12</v>
      </c>
      <c r="D432" s="49">
        <v>3</v>
      </c>
      <c r="E432" s="49">
        <v>17.25</v>
      </c>
      <c r="F432" t="s">
        <v>165</v>
      </c>
      <c r="G432" s="2" t="s">
        <v>163</v>
      </c>
      <c r="H432" t="s">
        <v>164</v>
      </c>
    </row>
    <row r="433" spans="1:8">
      <c r="A433" s="50">
        <f t="shared" si="8"/>
        <v>431</v>
      </c>
      <c r="B433" s="52"/>
      <c r="C433" s="49">
        <v>12</v>
      </c>
      <c r="D433" s="49">
        <v>3</v>
      </c>
      <c r="E433" s="49">
        <v>17.25</v>
      </c>
      <c r="F433" t="s">
        <v>165</v>
      </c>
      <c r="G433" s="2" t="s">
        <v>163</v>
      </c>
      <c r="H433" t="s">
        <v>164</v>
      </c>
    </row>
    <row r="434" spans="1:8">
      <c r="A434" s="50">
        <f t="shared" si="8"/>
        <v>432</v>
      </c>
      <c r="B434" s="52"/>
      <c r="C434" s="49">
        <v>12</v>
      </c>
      <c r="D434" s="49">
        <v>3</v>
      </c>
      <c r="E434" s="49">
        <v>17.25</v>
      </c>
      <c r="F434" t="s">
        <v>165</v>
      </c>
      <c r="G434" s="2" t="s">
        <v>163</v>
      </c>
      <c r="H434" t="s">
        <v>164</v>
      </c>
    </row>
    <row r="435" spans="1:8">
      <c r="A435" s="50">
        <f t="shared" si="8"/>
        <v>433</v>
      </c>
      <c r="B435" s="52"/>
      <c r="C435" s="49">
        <v>12</v>
      </c>
      <c r="D435" s="49">
        <v>3</v>
      </c>
      <c r="E435" s="49">
        <v>17.25</v>
      </c>
      <c r="F435" t="s">
        <v>165</v>
      </c>
      <c r="G435" s="2" t="s">
        <v>163</v>
      </c>
      <c r="H435" t="s">
        <v>164</v>
      </c>
    </row>
    <row r="436" spans="1:8">
      <c r="A436" s="50">
        <f t="shared" si="8"/>
        <v>434</v>
      </c>
      <c r="B436" s="52"/>
      <c r="C436" s="49">
        <v>12</v>
      </c>
      <c r="D436" s="49">
        <v>3</v>
      </c>
      <c r="E436" s="49">
        <v>17.25</v>
      </c>
      <c r="F436" t="s">
        <v>165</v>
      </c>
      <c r="G436" s="2" t="s">
        <v>163</v>
      </c>
      <c r="H436" t="s">
        <v>164</v>
      </c>
    </row>
    <row r="437" spans="1:8">
      <c r="A437" s="50">
        <f t="shared" ref="A437:A500" si="9">A436+1</f>
        <v>435</v>
      </c>
      <c r="B437" s="52"/>
      <c r="C437" s="49">
        <v>12</v>
      </c>
      <c r="D437" s="49">
        <v>3</v>
      </c>
      <c r="E437" s="49">
        <v>17.25</v>
      </c>
      <c r="F437" t="s">
        <v>165</v>
      </c>
      <c r="G437" s="2" t="s">
        <v>163</v>
      </c>
      <c r="H437" t="s">
        <v>164</v>
      </c>
    </row>
    <row r="438" spans="1:8">
      <c r="A438" s="50">
        <f t="shared" si="9"/>
        <v>436</v>
      </c>
      <c r="B438" s="52"/>
      <c r="C438" s="49">
        <v>12</v>
      </c>
      <c r="D438" s="49">
        <v>3</v>
      </c>
      <c r="E438" s="49">
        <v>17.25</v>
      </c>
      <c r="F438" t="s">
        <v>165</v>
      </c>
      <c r="G438" s="2" t="s">
        <v>163</v>
      </c>
      <c r="H438" t="s">
        <v>164</v>
      </c>
    </row>
    <row r="439" spans="1:8">
      <c r="A439" s="50">
        <f t="shared" si="9"/>
        <v>437</v>
      </c>
      <c r="B439" s="52"/>
      <c r="C439" s="49">
        <v>12</v>
      </c>
      <c r="D439" s="49">
        <v>3</v>
      </c>
      <c r="E439" s="49">
        <v>17.25</v>
      </c>
      <c r="F439" t="s">
        <v>165</v>
      </c>
      <c r="G439" s="2" t="s">
        <v>163</v>
      </c>
      <c r="H439" t="s">
        <v>164</v>
      </c>
    </row>
    <row r="440" spans="1:8">
      <c r="A440" s="50">
        <f t="shared" si="9"/>
        <v>438</v>
      </c>
      <c r="B440" s="52"/>
      <c r="C440" s="49">
        <v>12</v>
      </c>
      <c r="D440" s="49">
        <v>3</v>
      </c>
      <c r="E440" s="49">
        <v>17.25</v>
      </c>
      <c r="F440" t="s">
        <v>165</v>
      </c>
      <c r="G440" s="2" t="s">
        <v>163</v>
      </c>
      <c r="H440" t="s">
        <v>164</v>
      </c>
    </row>
    <row r="441" spans="1:8">
      <c r="A441" s="50">
        <f t="shared" si="9"/>
        <v>439</v>
      </c>
      <c r="B441" s="52"/>
      <c r="C441" s="49">
        <v>12</v>
      </c>
      <c r="D441" s="49">
        <v>3</v>
      </c>
      <c r="E441" s="49">
        <v>17.25</v>
      </c>
      <c r="F441" t="s">
        <v>165</v>
      </c>
      <c r="G441" s="2" t="s">
        <v>163</v>
      </c>
      <c r="H441" t="s">
        <v>164</v>
      </c>
    </row>
    <row r="442" spans="1:8">
      <c r="A442" s="50">
        <f t="shared" si="9"/>
        <v>440</v>
      </c>
      <c r="B442" s="52"/>
      <c r="C442" s="49">
        <v>12</v>
      </c>
      <c r="D442" s="49">
        <v>3</v>
      </c>
      <c r="E442" s="49">
        <v>17.25</v>
      </c>
      <c r="F442" t="s">
        <v>165</v>
      </c>
      <c r="G442" s="2" t="s">
        <v>163</v>
      </c>
      <c r="H442" t="s">
        <v>164</v>
      </c>
    </row>
    <row r="443" spans="1:8">
      <c r="A443" s="50">
        <f t="shared" si="9"/>
        <v>441</v>
      </c>
      <c r="B443" s="52"/>
      <c r="C443" s="49">
        <v>12</v>
      </c>
      <c r="D443" s="49">
        <v>3</v>
      </c>
      <c r="E443" s="49">
        <v>17.25</v>
      </c>
      <c r="F443" t="s">
        <v>165</v>
      </c>
      <c r="G443" s="2" t="s">
        <v>163</v>
      </c>
      <c r="H443" t="s">
        <v>164</v>
      </c>
    </row>
    <row r="444" spans="1:8">
      <c r="A444" s="50">
        <f t="shared" si="9"/>
        <v>442</v>
      </c>
      <c r="B444" s="52"/>
      <c r="C444" s="49">
        <v>12</v>
      </c>
      <c r="D444" s="49">
        <v>3</v>
      </c>
      <c r="E444" s="49">
        <v>17.25</v>
      </c>
      <c r="F444" t="s">
        <v>165</v>
      </c>
      <c r="G444" s="2" t="s">
        <v>163</v>
      </c>
      <c r="H444" t="s">
        <v>164</v>
      </c>
    </row>
    <row r="445" spans="1:8">
      <c r="A445" s="50">
        <f t="shared" si="9"/>
        <v>443</v>
      </c>
      <c r="B445" s="52"/>
      <c r="C445" s="49">
        <v>12</v>
      </c>
      <c r="D445" s="49">
        <v>3</v>
      </c>
      <c r="E445" s="49">
        <v>17.25</v>
      </c>
      <c r="F445" t="s">
        <v>165</v>
      </c>
      <c r="G445" s="2" t="s">
        <v>163</v>
      </c>
      <c r="H445" t="s">
        <v>164</v>
      </c>
    </row>
    <row r="446" spans="1:8">
      <c r="A446" s="50">
        <f t="shared" si="9"/>
        <v>444</v>
      </c>
      <c r="B446" s="52"/>
      <c r="C446" s="49">
        <v>12</v>
      </c>
      <c r="D446" s="49">
        <v>3</v>
      </c>
      <c r="E446" s="49">
        <v>17.25</v>
      </c>
      <c r="F446" t="s">
        <v>165</v>
      </c>
      <c r="G446" s="2" t="s">
        <v>163</v>
      </c>
      <c r="H446" t="s">
        <v>164</v>
      </c>
    </row>
    <row r="447" spans="1:8">
      <c r="A447" s="50">
        <f t="shared" si="9"/>
        <v>445</v>
      </c>
      <c r="B447" s="52"/>
      <c r="C447" s="49">
        <v>12</v>
      </c>
      <c r="D447" s="49">
        <v>3</v>
      </c>
      <c r="E447" s="49">
        <v>17.25</v>
      </c>
      <c r="F447" t="s">
        <v>165</v>
      </c>
      <c r="G447" s="2" t="s">
        <v>163</v>
      </c>
      <c r="H447" t="s">
        <v>164</v>
      </c>
    </row>
    <row r="448" spans="1:8">
      <c r="A448" s="50">
        <f t="shared" si="9"/>
        <v>446</v>
      </c>
      <c r="B448" s="52"/>
      <c r="C448" s="49">
        <v>12</v>
      </c>
      <c r="D448" s="49">
        <v>3</v>
      </c>
      <c r="E448" s="49">
        <v>17.25</v>
      </c>
      <c r="F448" t="s">
        <v>165</v>
      </c>
      <c r="G448" s="2" t="s">
        <v>163</v>
      </c>
      <c r="H448" t="s">
        <v>164</v>
      </c>
    </row>
    <row r="449" spans="1:8">
      <c r="A449" s="50">
        <f t="shared" si="9"/>
        <v>447</v>
      </c>
      <c r="B449" s="52"/>
      <c r="C449" s="49">
        <v>12</v>
      </c>
      <c r="D449" s="49">
        <v>3</v>
      </c>
      <c r="E449" s="49">
        <v>17.25</v>
      </c>
      <c r="F449" t="s">
        <v>165</v>
      </c>
      <c r="G449" s="2" t="s">
        <v>163</v>
      </c>
      <c r="H449" t="s">
        <v>164</v>
      </c>
    </row>
    <row r="450" spans="1:8">
      <c r="A450" s="50">
        <f t="shared" si="9"/>
        <v>448</v>
      </c>
      <c r="B450" s="52"/>
      <c r="C450" s="49">
        <v>12</v>
      </c>
      <c r="D450" s="49">
        <v>3</v>
      </c>
      <c r="E450" s="49">
        <v>17.25</v>
      </c>
      <c r="F450" t="s">
        <v>165</v>
      </c>
      <c r="G450" s="2" t="s">
        <v>163</v>
      </c>
      <c r="H450" t="s">
        <v>164</v>
      </c>
    </row>
    <row r="451" spans="1:8">
      <c r="A451" s="50">
        <f t="shared" si="9"/>
        <v>449</v>
      </c>
      <c r="B451" s="52"/>
      <c r="C451" s="49">
        <v>12</v>
      </c>
      <c r="D451" s="49">
        <v>3</v>
      </c>
      <c r="E451" s="49">
        <v>17.25</v>
      </c>
      <c r="F451" t="s">
        <v>165</v>
      </c>
      <c r="G451" s="2" t="s">
        <v>163</v>
      </c>
      <c r="H451" t="s">
        <v>164</v>
      </c>
    </row>
    <row r="452" spans="1:8">
      <c r="A452" s="50">
        <f t="shared" si="9"/>
        <v>450</v>
      </c>
      <c r="B452" s="52"/>
      <c r="C452" s="49">
        <v>12</v>
      </c>
      <c r="D452" s="49">
        <v>3</v>
      </c>
      <c r="E452" s="49">
        <v>17.25</v>
      </c>
      <c r="F452" t="s">
        <v>165</v>
      </c>
      <c r="G452" s="2" t="s">
        <v>163</v>
      </c>
      <c r="H452" t="s">
        <v>164</v>
      </c>
    </row>
    <row r="453" spans="1:8">
      <c r="A453" s="50">
        <f t="shared" si="9"/>
        <v>451</v>
      </c>
      <c r="B453" s="52"/>
      <c r="C453" s="49">
        <v>12</v>
      </c>
      <c r="D453" s="49">
        <v>3</v>
      </c>
      <c r="E453" s="49">
        <v>17.25</v>
      </c>
      <c r="F453" t="s">
        <v>165</v>
      </c>
      <c r="G453" s="2" t="s">
        <v>163</v>
      </c>
      <c r="H453" t="s">
        <v>164</v>
      </c>
    </row>
    <row r="454" spans="1:8">
      <c r="A454" s="50">
        <f t="shared" si="9"/>
        <v>452</v>
      </c>
      <c r="B454" s="52"/>
      <c r="C454" s="49">
        <v>12</v>
      </c>
      <c r="D454" s="49">
        <v>3</v>
      </c>
      <c r="E454" s="49">
        <v>17.25</v>
      </c>
      <c r="F454" t="s">
        <v>165</v>
      </c>
      <c r="G454" s="2" t="s">
        <v>163</v>
      </c>
      <c r="H454" t="s">
        <v>164</v>
      </c>
    </row>
    <row r="455" spans="1:8">
      <c r="A455" s="50">
        <f t="shared" si="9"/>
        <v>453</v>
      </c>
      <c r="B455" s="52"/>
      <c r="C455" s="49">
        <v>12</v>
      </c>
      <c r="D455" s="49">
        <v>3</v>
      </c>
      <c r="E455" s="49">
        <v>17.25</v>
      </c>
      <c r="F455" t="s">
        <v>165</v>
      </c>
      <c r="G455" s="2" t="s">
        <v>163</v>
      </c>
      <c r="H455" t="s">
        <v>164</v>
      </c>
    </row>
    <row r="456" spans="1:8">
      <c r="A456" s="50">
        <f t="shared" si="9"/>
        <v>454</v>
      </c>
      <c r="B456" s="52"/>
      <c r="C456" s="49">
        <v>12</v>
      </c>
      <c r="D456" s="49">
        <v>3</v>
      </c>
      <c r="E456" s="49">
        <v>17.25</v>
      </c>
      <c r="F456" t="s">
        <v>165</v>
      </c>
      <c r="G456" s="2" t="s">
        <v>163</v>
      </c>
      <c r="H456" t="s">
        <v>164</v>
      </c>
    </row>
    <row r="457" spans="1:8">
      <c r="A457" s="50">
        <f t="shared" si="9"/>
        <v>455</v>
      </c>
      <c r="B457" s="52"/>
      <c r="C457" s="49">
        <v>12</v>
      </c>
      <c r="D457" s="49">
        <v>3</v>
      </c>
      <c r="E457" s="49">
        <v>17.25</v>
      </c>
      <c r="F457" t="s">
        <v>165</v>
      </c>
      <c r="G457" s="2" t="s">
        <v>163</v>
      </c>
      <c r="H457" t="s">
        <v>164</v>
      </c>
    </row>
    <row r="458" spans="1:8">
      <c r="A458" s="50">
        <f t="shared" si="9"/>
        <v>456</v>
      </c>
      <c r="B458" s="52"/>
      <c r="C458" s="49">
        <v>12</v>
      </c>
      <c r="D458" s="49">
        <v>3</v>
      </c>
      <c r="E458" s="49">
        <v>17.25</v>
      </c>
      <c r="F458" t="s">
        <v>165</v>
      </c>
      <c r="G458" s="2" t="s">
        <v>163</v>
      </c>
      <c r="H458" t="s">
        <v>164</v>
      </c>
    </row>
    <row r="459" spans="1:8">
      <c r="A459" s="50">
        <f t="shared" si="9"/>
        <v>457</v>
      </c>
      <c r="B459" s="52"/>
      <c r="C459" s="49">
        <v>12</v>
      </c>
      <c r="D459" s="49">
        <v>3</v>
      </c>
      <c r="E459" s="49">
        <v>17.25</v>
      </c>
      <c r="F459" t="s">
        <v>165</v>
      </c>
      <c r="G459" s="2" t="s">
        <v>163</v>
      </c>
      <c r="H459" t="s">
        <v>164</v>
      </c>
    </row>
    <row r="460" spans="1:8">
      <c r="A460" s="50">
        <f t="shared" si="9"/>
        <v>458</v>
      </c>
      <c r="B460" s="52"/>
      <c r="C460" s="49">
        <v>12</v>
      </c>
      <c r="D460" s="49">
        <v>3</v>
      </c>
      <c r="E460" s="49">
        <v>17.25</v>
      </c>
      <c r="F460" t="s">
        <v>165</v>
      </c>
      <c r="G460" s="2" t="s">
        <v>163</v>
      </c>
      <c r="H460" t="s">
        <v>164</v>
      </c>
    </row>
    <row r="461" spans="1:8">
      <c r="A461" s="50">
        <f t="shared" si="9"/>
        <v>459</v>
      </c>
      <c r="B461" s="52"/>
      <c r="C461" s="49">
        <v>12</v>
      </c>
      <c r="D461" s="49">
        <v>3</v>
      </c>
      <c r="E461" s="49">
        <v>17.25</v>
      </c>
      <c r="F461" t="s">
        <v>165</v>
      </c>
      <c r="G461" s="2" t="s">
        <v>163</v>
      </c>
      <c r="H461" t="s">
        <v>164</v>
      </c>
    </row>
    <row r="462" spans="1:8">
      <c r="A462" s="50">
        <f t="shared" si="9"/>
        <v>460</v>
      </c>
      <c r="B462" s="52"/>
      <c r="C462" s="49">
        <v>12</v>
      </c>
      <c r="D462" s="49">
        <v>3</v>
      </c>
      <c r="E462" s="49">
        <v>17.25</v>
      </c>
      <c r="F462" t="s">
        <v>165</v>
      </c>
      <c r="G462" s="2" t="s">
        <v>163</v>
      </c>
      <c r="H462" t="s">
        <v>164</v>
      </c>
    </row>
    <row r="463" spans="1:8">
      <c r="A463" s="50">
        <f t="shared" si="9"/>
        <v>461</v>
      </c>
      <c r="B463" s="52"/>
      <c r="C463" s="49">
        <v>12</v>
      </c>
      <c r="D463" s="49">
        <v>3</v>
      </c>
      <c r="E463" s="49">
        <v>17.25</v>
      </c>
      <c r="F463" t="s">
        <v>165</v>
      </c>
      <c r="G463" s="2" t="s">
        <v>163</v>
      </c>
      <c r="H463" t="s">
        <v>164</v>
      </c>
    </row>
    <row r="464" spans="1:8">
      <c r="A464" s="50">
        <f t="shared" si="9"/>
        <v>462</v>
      </c>
      <c r="B464" s="52"/>
      <c r="C464" s="49">
        <v>12</v>
      </c>
      <c r="D464" s="49">
        <v>3</v>
      </c>
      <c r="E464" s="49">
        <v>17.25</v>
      </c>
      <c r="F464" t="s">
        <v>165</v>
      </c>
      <c r="G464" s="2" t="s">
        <v>163</v>
      </c>
      <c r="H464" t="s">
        <v>164</v>
      </c>
    </row>
    <row r="465" spans="1:8">
      <c r="A465" s="50">
        <f t="shared" si="9"/>
        <v>463</v>
      </c>
      <c r="B465" s="52"/>
      <c r="C465" s="49">
        <v>12</v>
      </c>
      <c r="D465" s="49">
        <v>3</v>
      </c>
      <c r="E465" s="49">
        <v>17.25</v>
      </c>
      <c r="F465" t="s">
        <v>165</v>
      </c>
      <c r="G465" s="2" t="s">
        <v>163</v>
      </c>
      <c r="H465" t="s">
        <v>164</v>
      </c>
    </row>
    <row r="466" spans="1:8">
      <c r="A466" s="50">
        <f t="shared" si="9"/>
        <v>464</v>
      </c>
      <c r="B466" s="52"/>
      <c r="C466" s="49">
        <v>12</v>
      </c>
      <c r="D466" s="49">
        <v>3</v>
      </c>
      <c r="E466" s="49">
        <v>17.25</v>
      </c>
      <c r="F466" t="s">
        <v>165</v>
      </c>
      <c r="G466" s="2" t="s">
        <v>163</v>
      </c>
      <c r="H466" t="s">
        <v>164</v>
      </c>
    </row>
    <row r="467" spans="1:8">
      <c r="A467" s="50">
        <f t="shared" si="9"/>
        <v>465</v>
      </c>
      <c r="B467" s="52"/>
      <c r="C467" s="49">
        <v>12</v>
      </c>
      <c r="D467" s="49">
        <v>3</v>
      </c>
      <c r="E467" s="49">
        <v>17.25</v>
      </c>
      <c r="F467" t="s">
        <v>165</v>
      </c>
      <c r="G467" s="2" t="s">
        <v>163</v>
      </c>
      <c r="H467" t="s">
        <v>164</v>
      </c>
    </row>
    <row r="468" spans="1:8">
      <c r="A468" s="50">
        <f t="shared" si="9"/>
        <v>466</v>
      </c>
      <c r="B468" s="52"/>
      <c r="C468" s="49">
        <v>12</v>
      </c>
      <c r="D468" s="49">
        <v>3</v>
      </c>
      <c r="E468" s="49">
        <v>17.25</v>
      </c>
      <c r="F468" t="s">
        <v>165</v>
      </c>
      <c r="G468" s="2" t="s">
        <v>163</v>
      </c>
      <c r="H468" t="s">
        <v>164</v>
      </c>
    </row>
    <row r="469" spans="1:8">
      <c r="A469" s="50">
        <f t="shared" si="9"/>
        <v>467</v>
      </c>
      <c r="B469" s="52"/>
      <c r="C469" s="49">
        <v>12</v>
      </c>
      <c r="D469" s="49">
        <v>3</v>
      </c>
      <c r="E469" s="49">
        <v>17.25</v>
      </c>
      <c r="F469" t="s">
        <v>165</v>
      </c>
      <c r="G469" s="2" t="s">
        <v>163</v>
      </c>
      <c r="H469" t="s">
        <v>164</v>
      </c>
    </row>
    <row r="470" spans="1:8">
      <c r="A470" s="50">
        <f t="shared" si="9"/>
        <v>468</v>
      </c>
      <c r="B470" s="52"/>
      <c r="C470" s="49">
        <v>12</v>
      </c>
      <c r="D470" s="49">
        <v>3</v>
      </c>
      <c r="E470" s="49">
        <v>17.25</v>
      </c>
      <c r="F470" t="s">
        <v>165</v>
      </c>
      <c r="G470" s="2" t="s">
        <v>163</v>
      </c>
      <c r="H470" t="s">
        <v>164</v>
      </c>
    </row>
    <row r="471" spans="1:8">
      <c r="A471" s="50">
        <f t="shared" si="9"/>
        <v>469</v>
      </c>
      <c r="B471" s="52"/>
      <c r="C471" s="49">
        <v>12</v>
      </c>
      <c r="D471" s="49">
        <v>3</v>
      </c>
      <c r="E471" s="49">
        <v>17.25</v>
      </c>
      <c r="F471" t="s">
        <v>165</v>
      </c>
      <c r="G471" s="2" t="s">
        <v>163</v>
      </c>
      <c r="H471" t="s">
        <v>164</v>
      </c>
    </row>
    <row r="472" spans="1:8">
      <c r="A472" s="50">
        <f t="shared" si="9"/>
        <v>470</v>
      </c>
      <c r="B472" s="52"/>
      <c r="C472" s="49">
        <v>12</v>
      </c>
      <c r="D472" s="49">
        <v>3</v>
      </c>
      <c r="E472" s="49">
        <v>17.25</v>
      </c>
      <c r="F472" t="s">
        <v>165</v>
      </c>
      <c r="G472" s="2" t="s">
        <v>163</v>
      </c>
      <c r="H472" t="s">
        <v>164</v>
      </c>
    </row>
    <row r="473" spans="1:8">
      <c r="A473" s="50">
        <f t="shared" si="9"/>
        <v>471</v>
      </c>
      <c r="B473" s="52"/>
      <c r="C473" s="49">
        <v>12</v>
      </c>
      <c r="D473" s="49">
        <v>3</v>
      </c>
      <c r="E473" s="49">
        <v>17.25</v>
      </c>
      <c r="F473" t="s">
        <v>165</v>
      </c>
      <c r="G473" s="2" t="s">
        <v>163</v>
      </c>
      <c r="H473" t="s">
        <v>164</v>
      </c>
    </row>
    <row r="474" spans="1:8">
      <c r="A474" s="50">
        <f t="shared" si="9"/>
        <v>472</v>
      </c>
      <c r="B474" s="52"/>
      <c r="C474" s="49">
        <v>12</v>
      </c>
      <c r="D474" s="49">
        <v>3</v>
      </c>
      <c r="E474" s="49">
        <v>17.25</v>
      </c>
      <c r="F474" t="s">
        <v>165</v>
      </c>
      <c r="G474" s="2" t="s">
        <v>163</v>
      </c>
      <c r="H474" t="s">
        <v>164</v>
      </c>
    </row>
    <row r="475" spans="1:8">
      <c r="A475" s="50">
        <f t="shared" si="9"/>
        <v>473</v>
      </c>
      <c r="B475" s="52"/>
      <c r="C475" s="49">
        <v>12</v>
      </c>
      <c r="D475" s="49">
        <v>3</v>
      </c>
      <c r="E475" s="49">
        <v>17.25</v>
      </c>
      <c r="F475" t="s">
        <v>165</v>
      </c>
      <c r="G475" s="2" t="s">
        <v>163</v>
      </c>
      <c r="H475" t="s">
        <v>164</v>
      </c>
    </row>
    <row r="476" spans="1:8">
      <c r="A476" s="50">
        <f t="shared" si="9"/>
        <v>474</v>
      </c>
      <c r="B476" s="52"/>
      <c r="C476" s="49">
        <v>12</v>
      </c>
      <c r="D476" s="49">
        <v>3</v>
      </c>
      <c r="E476" s="49">
        <v>17.25</v>
      </c>
      <c r="F476" t="s">
        <v>165</v>
      </c>
      <c r="G476" s="2" t="s">
        <v>163</v>
      </c>
      <c r="H476" t="s">
        <v>164</v>
      </c>
    </row>
    <row r="477" spans="1:8">
      <c r="A477" s="50">
        <f t="shared" si="9"/>
        <v>475</v>
      </c>
      <c r="B477" s="52"/>
      <c r="C477" s="49">
        <v>12</v>
      </c>
      <c r="D477" s="49">
        <v>3</v>
      </c>
      <c r="E477" s="49">
        <v>17.25</v>
      </c>
      <c r="F477" t="s">
        <v>165</v>
      </c>
      <c r="G477" s="2" t="s">
        <v>163</v>
      </c>
      <c r="H477" t="s">
        <v>164</v>
      </c>
    </row>
    <row r="478" spans="1:8">
      <c r="A478" s="50">
        <f t="shared" si="9"/>
        <v>476</v>
      </c>
      <c r="B478" s="52"/>
      <c r="C478" s="49">
        <v>12</v>
      </c>
      <c r="D478" s="49">
        <v>3</v>
      </c>
      <c r="E478" s="49">
        <v>17.25</v>
      </c>
      <c r="F478" t="s">
        <v>165</v>
      </c>
      <c r="G478" s="2" t="s">
        <v>163</v>
      </c>
      <c r="H478" t="s">
        <v>164</v>
      </c>
    </row>
    <row r="479" spans="1:8">
      <c r="A479" s="50">
        <f t="shared" si="9"/>
        <v>477</v>
      </c>
      <c r="B479" s="52"/>
      <c r="C479" s="49">
        <v>12</v>
      </c>
      <c r="D479" s="49">
        <v>3</v>
      </c>
      <c r="E479" s="49">
        <v>17.25</v>
      </c>
      <c r="F479" t="s">
        <v>165</v>
      </c>
      <c r="G479" s="2" t="s">
        <v>163</v>
      </c>
      <c r="H479" t="s">
        <v>164</v>
      </c>
    </row>
    <row r="480" spans="1:8">
      <c r="A480" s="50">
        <f t="shared" si="9"/>
        <v>478</v>
      </c>
      <c r="B480" s="52"/>
      <c r="C480" s="49">
        <v>12</v>
      </c>
      <c r="D480" s="49">
        <v>3</v>
      </c>
      <c r="E480" s="49">
        <v>17.25</v>
      </c>
      <c r="F480" t="s">
        <v>165</v>
      </c>
      <c r="G480" s="2" t="s">
        <v>163</v>
      </c>
      <c r="H480" t="s">
        <v>164</v>
      </c>
    </row>
    <row r="481" spans="1:8">
      <c r="A481" s="50">
        <f t="shared" si="9"/>
        <v>479</v>
      </c>
      <c r="B481" s="52"/>
      <c r="C481" s="49">
        <v>12</v>
      </c>
      <c r="D481" s="49">
        <v>3</v>
      </c>
      <c r="E481" s="49">
        <v>17.25</v>
      </c>
      <c r="F481" t="s">
        <v>165</v>
      </c>
      <c r="G481" s="2" t="s">
        <v>163</v>
      </c>
      <c r="H481" t="s">
        <v>164</v>
      </c>
    </row>
    <row r="482" spans="1:8">
      <c r="A482" s="50">
        <f t="shared" si="9"/>
        <v>480</v>
      </c>
      <c r="B482" s="52"/>
      <c r="C482" s="49">
        <v>12</v>
      </c>
      <c r="D482" s="49">
        <v>3</v>
      </c>
      <c r="E482" s="49">
        <v>17.25</v>
      </c>
      <c r="F482" t="s">
        <v>165</v>
      </c>
      <c r="G482" s="2" t="s">
        <v>163</v>
      </c>
      <c r="H482" t="s">
        <v>164</v>
      </c>
    </row>
    <row r="483" spans="1:8">
      <c r="A483" s="50">
        <f t="shared" si="9"/>
        <v>481</v>
      </c>
      <c r="B483" s="52"/>
      <c r="C483" s="49">
        <v>12</v>
      </c>
      <c r="D483" s="49">
        <v>3</v>
      </c>
      <c r="E483" s="49">
        <v>17.25</v>
      </c>
      <c r="F483" t="s">
        <v>165</v>
      </c>
      <c r="G483" s="2" t="s">
        <v>163</v>
      </c>
      <c r="H483" t="s">
        <v>164</v>
      </c>
    </row>
    <row r="484" spans="1:8">
      <c r="A484" s="50">
        <f t="shared" si="9"/>
        <v>482</v>
      </c>
      <c r="B484" s="52"/>
      <c r="C484" s="49">
        <v>12</v>
      </c>
      <c r="D484" s="49">
        <v>3</v>
      </c>
      <c r="E484" s="49">
        <v>17.25</v>
      </c>
      <c r="F484" t="s">
        <v>165</v>
      </c>
      <c r="G484" s="2" t="s">
        <v>163</v>
      </c>
      <c r="H484" t="s">
        <v>164</v>
      </c>
    </row>
    <row r="485" spans="1:8">
      <c r="A485" s="50">
        <f t="shared" si="9"/>
        <v>483</v>
      </c>
      <c r="B485" s="52"/>
      <c r="C485" s="49">
        <v>12</v>
      </c>
      <c r="D485" s="49">
        <v>3</v>
      </c>
      <c r="E485" s="49">
        <v>17.25</v>
      </c>
      <c r="F485" t="s">
        <v>165</v>
      </c>
      <c r="G485" s="2" t="s">
        <v>163</v>
      </c>
      <c r="H485" t="s">
        <v>164</v>
      </c>
    </row>
    <row r="486" spans="1:8">
      <c r="A486" s="50">
        <f t="shared" si="9"/>
        <v>484</v>
      </c>
      <c r="B486" s="52"/>
      <c r="C486" s="49">
        <v>12</v>
      </c>
      <c r="D486" s="49">
        <v>3</v>
      </c>
      <c r="E486" s="49">
        <v>17.25</v>
      </c>
      <c r="F486" t="s">
        <v>165</v>
      </c>
      <c r="G486" s="2" t="s">
        <v>163</v>
      </c>
      <c r="H486" t="s">
        <v>164</v>
      </c>
    </row>
    <row r="487" spans="1:8">
      <c r="A487" s="50">
        <f t="shared" si="9"/>
        <v>485</v>
      </c>
      <c r="B487" s="52"/>
      <c r="C487" s="49">
        <v>12</v>
      </c>
      <c r="D487" s="49">
        <v>3</v>
      </c>
      <c r="E487" s="49">
        <v>17.25</v>
      </c>
      <c r="F487" t="s">
        <v>165</v>
      </c>
      <c r="G487" s="2" t="s">
        <v>163</v>
      </c>
      <c r="H487" t="s">
        <v>164</v>
      </c>
    </row>
    <row r="488" spans="1:8">
      <c r="A488" s="50">
        <f t="shared" si="9"/>
        <v>486</v>
      </c>
      <c r="B488" s="52"/>
      <c r="C488" s="49">
        <v>12</v>
      </c>
      <c r="D488" s="49">
        <v>3</v>
      </c>
      <c r="E488" s="49">
        <v>17.25</v>
      </c>
      <c r="F488" t="s">
        <v>165</v>
      </c>
      <c r="G488" s="2" t="s">
        <v>163</v>
      </c>
      <c r="H488" t="s">
        <v>164</v>
      </c>
    </row>
    <row r="489" spans="1:8">
      <c r="A489" s="50">
        <f t="shared" si="9"/>
        <v>487</v>
      </c>
      <c r="B489" s="52"/>
      <c r="C489" s="49">
        <v>12</v>
      </c>
      <c r="D489" s="49">
        <v>3</v>
      </c>
      <c r="E489" s="49">
        <v>17.25</v>
      </c>
      <c r="F489" t="s">
        <v>165</v>
      </c>
      <c r="G489" s="2" t="s">
        <v>163</v>
      </c>
      <c r="H489" t="s">
        <v>164</v>
      </c>
    </row>
    <row r="490" spans="1:8">
      <c r="A490" s="50">
        <f t="shared" si="9"/>
        <v>488</v>
      </c>
      <c r="B490" s="52"/>
      <c r="C490" s="49">
        <v>12</v>
      </c>
      <c r="D490" s="49">
        <v>3</v>
      </c>
      <c r="E490" s="49">
        <v>17.25</v>
      </c>
      <c r="F490" t="s">
        <v>165</v>
      </c>
      <c r="G490" s="2" t="s">
        <v>163</v>
      </c>
      <c r="H490" t="s">
        <v>164</v>
      </c>
    </row>
    <row r="491" spans="1:8">
      <c r="A491" s="50">
        <f t="shared" si="9"/>
        <v>489</v>
      </c>
      <c r="B491" s="52"/>
      <c r="C491" s="49">
        <v>12</v>
      </c>
      <c r="D491" s="49">
        <v>3</v>
      </c>
      <c r="E491" s="49">
        <v>17.25</v>
      </c>
      <c r="F491" t="s">
        <v>165</v>
      </c>
      <c r="G491" s="2" t="s">
        <v>163</v>
      </c>
      <c r="H491" t="s">
        <v>164</v>
      </c>
    </row>
    <row r="492" spans="1:8">
      <c r="A492" s="50">
        <f t="shared" si="9"/>
        <v>490</v>
      </c>
      <c r="B492" s="52"/>
      <c r="C492" s="49">
        <v>12</v>
      </c>
      <c r="D492" s="49">
        <v>3</v>
      </c>
      <c r="E492" s="49">
        <v>17.25</v>
      </c>
      <c r="F492" t="s">
        <v>165</v>
      </c>
      <c r="G492" s="2" t="s">
        <v>163</v>
      </c>
      <c r="H492" t="s">
        <v>164</v>
      </c>
    </row>
    <row r="493" spans="1:8">
      <c r="A493" s="50">
        <f t="shared" si="9"/>
        <v>491</v>
      </c>
      <c r="B493" s="52"/>
      <c r="C493" s="49">
        <v>12</v>
      </c>
      <c r="D493" s="49">
        <v>3</v>
      </c>
      <c r="E493" s="49">
        <v>17.25</v>
      </c>
      <c r="F493" t="s">
        <v>165</v>
      </c>
      <c r="G493" s="2" t="s">
        <v>163</v>
      </c>
      <c r="H493" t="s">
        <v>164</v>
      </c>
    </row>
    <row r="494" spans="1:8">
      <c r="A494" s="50">
        <f t="shared" si="9"/>
        <v>492</v>
      </c>
      <c r="B494" s="52"/>
      <c r="C494" s="49">
        <v>12</v>
      </c>
      <c r="D494" s="49">
        <v>3</v>
      </c>
      <c r="E494" s="49">
        <v>17.25</v>
      </c>
      <c r="F494" t="s">
        <v>165</v>
      </c>
      <c r="G494" s="2" t="s">
        <v>163</v>
      </c>
      <c r="H494" t="s">
        <v>164</v>
      </c>
    </row>
    <row r="495" spans="1:8">
      <c r="A495" s="50">
        <f t="shared" si="9"/>
        <v>493</v>
      </c>
      <c r="B495" s="52"/>
      <c r="C495" s="49">
        <v>12</v>
      </c>
      <c r="D495" s="49">
        <v>3</v>
      </c>
      <c r="E495" s="49">
        <v>17.25</v>
      </c>
      <c r="F495" t="s">
        <v>165</v>
      </c>
      <c r="G495" s="2" t="s">
        <v>163</v>
      </c>
      <c r="H495" t="s">
        <v>164</v>
      </c>
    </row>
    <row r="496" spans="1:8">
      <c r="A496" s="50">
        <f t="shared" si="9"/>
        <v>494</v>
      </c>
      <c r="B496" s="52"/>
      <c r="C496" s="49">
        <v>12</v>
      </c>
      <c r="D496" s="49">
        <v>3</v>
      </c>
      <c r="E496" s="49">
        <v>17.25</v>
      </c>
      <c r="F496" t="s">
        <v>165</v>
      </c>
      <c r="G496" s="2" t="s">
        <v>163</v>
      </c>
      <c r="H496" t="s">
        <v>164</v>
      </c>
    </row>
    <row r="497" spans="1:8">
      <c r="A497" s="50">
        <f t="shared" si="9"/>
        <v>495</v>
      </c>
      <c r="B497" s="52"/>
      <c r="C497" s="49">
        <v>12</v>
      </c>
      <c r="D497" s="49">
        <v>3</v>
      </c>
      <c r="E497" s="49">
        <v>17.25</v>
      </c>
      <c r="F497" t="s">
        <v>165</v>
      </c>
      <c r="G497" s="2" t="s">
        <v>163</v>
      </c>
      <c r="H497" t="s">
        <v>164</v>
      </c>
    </row>
    <row r="498" spans="1:8">
      <c r="A498" s="50">
        <f t="shared" si="9"/>
        <v>496</v>
      </c>
      <c r="B498" s="52"/>
      <c r="C498" s="49">
        <v>12</v>
      </c>
      <c r="D498" s="49">
        <v>3</v>
      </c>
      <c r="E498" s="49">
        <v>17.25</v>
      </c>
      <c r="F498" t="s">
        <v>165</v>
      </c>
      <c r="G498" s="2" t="s">
        <v>163</v>
      </c>
      <c r="H498" t="s">
        <v>164</v>
      </c>
    </row>
    <row r="499" spans="1:8">
      <c r="A499" s="50">
        <f t="shared" si="9"/>
        <v>497</v>
      </c>
      <c r="B499" s="52"/>
      <c r="C499" s="49">
        <v>12</v>
      </c>
      <c r="D499" s="49">
        <v>3</v>
      </c>
      <c r="E499" s="49">
        <v>17.25</v>
      </c>
      <c r="F499" t="s">
        <v>165</v>
      </c>
      <c r="G499" s="2" t="s">
        <v>163</v>
      </c>
      <c r="H499" t="s">
        <v>164</v>
      </c>
    </row>
    <row r="500" spans="1:8">
      <c r="A500" s="50">
        <f t="shared" si="9"/>
        <v>498</v>
      </c>
      <c r="B500" s="52"/>
      <c r="C500" s="49">
        <v>12</v>
      </c>
      <c r="D500" s="49">
        <v>3</v>
      </c>
      <c r="E500" s="49">
        <v>17.25</v>
      </c>
      <c r="F500" t="s">
        <v>165</v>
      </c>
      <c r="G500" s="2" t="s">
        <v>163</v>
      </c>
      <c r="H500" t="s">
        <v>164</v>
      </c>
    </row>
    <row r="501" spans="1:8">
      <c r="A501" s="50">
        <f t="shared" ref="A501:A564" si="10">A500+1</f>
        <v>499</v>
      </c>
      <c r="B501" s="52"/>
      <c r="C501" s="49">
        <v>12</v>
      </c>
      <c r="D501" s="49">
        <v>3</v>
      </c>
      <c r="E501" s="49">
        <v>17.25</v>
      </c>
      <c r="F501" t="s">
        <v>165</v>
      </c>
      <c r="G501" s="2" t="s">
        <v>163</v>
      </c>
      <c r="H501" t="s">
        <v>164</v>
      </c>
    </row>
    <row r="502" spans="1:8">
      <c r="A502" s="50">
        <f t="shared" si="10"/>
        <v>500</v>
      </c>
      <c r="B502" s="52"/>
      <c r="C502" s="49">
        <v>12</v>
      </c>
      <c r="D502" s="49">
        <v>3</v>
      </c>
      <c r="E502" s="49">
        <v>17.25</v>
      </c>
      <c r="F502" t="s">
        <v>165</v>
      </c>
      <c r="G502" s="2" t="s">
        <v>163</v>
      </c>
      <c r="H502" t="s">
        <v>164</v>
      </c>
    </row>
    <row r="503" spans="1:8">
      <c r="A503" s="50">
        <f t="shared" si="10"/>
        <v>501</v>
      </c>
      <c r="B503" s="52"/>
      <c r="C503" s="49">
        <v>12</v>
      </c>
      <c r="D503" s="49">
        <v>3</v>
      </c>
      <c r="E503" s="49">
        <v>17.25</v>
      </c>
      <c r="F503" t="s">
        <v>165</v>
      </c>
      <c r="G503" s="2" t="s">
        <v>163</v>
      </c>
      <c r="H503" t="s">
        <v>164</v>
      </c>
    </row>
    <row r="504" spans="1:8">
      <c r="A504" s="50">
        <f t="shared" si="10"/>
        <v>502</v>
      </c>
      <c r="B504" s="52"/>
      <c r="C504" s="49">
        <v>12</v>
      </c>
      <c r="D504" s="49">
        <v>3</v>
      </c>
      <c r="E504" s="49">
        <v>17.25</v>
      </c>
      <c r="F504" t="s">
        <v>165</v>
      </c>
      <c r="G504" s="2" t="s">
        <v>163</v>
      </c>
      <c r="H504" t="s">
        <v>164</v>
      </c>
    </row>
    <row r="505" spans="1:8">
      <c r="A505" s="50">
        <f t="shared" si="10"/>
        <v>503</v>
      </c>
      <c r="B505" s="52"/>
      <c r="C505" s="49">
        <v>12</v>
      </c>
      <c r="D505" s="49">
        <v>3</v>
      </c>
      <c r="E505" s="49">
        <v>17.25</v>
      </c>
      <c r="F505" t="s">
        <v>165</v>
      </c>
      <c r="G505" s="2" t="s">
        <v>163</v>
      </c>
      <c r="H505" t="s">
        <v>164</v>
      </c>
    </row>
    <row r="506" spans="1:8">
      <c r="A506" s="50">
        <f t="shared" si="10"/>
        <v>504</v>
      </c>
      <c r="B506" s="52"/>
      <c r="C506" s="49">
        <v>12</v>
      </c>
      <c r="D506" s="49">
        <v>3</v>
      </c>
      <c r="E506" s="49">
        <v>17.25</v>
      </c>
      <c r="F506" t="s">
        <v>165</v>
      </c>
      <c r="G506" s="2" t="s">
        <v>163</v>
      </c>
      <c r="H506" t="s">
        <v>164</v>
      </c>
    </row>
    <row r="507" spans="1:8">
      <c r="A507" s="50">
        <f t="shared" si="10"/>
        <v>505</v>
      </c>
      <c r="B507" s="52"/>
      <c r="C507" s="49">
        <v>12</v>
      </c>
      <c r="D507" s="49">
        <v>3</v>
      </c>
      <c r="E507" s="49">
        <v>17.25</v>
      </c>
      <c r="F507" t="s">
        <v>165</v>
      </c>
      <c r="G507" s="2" t="s">
        <v>163</v>
      </c>
      <c r="H507" t="s">
        <v>164</v>
      </c>
    </row>
    <row r="508" spans="1:8">
      <c r="A508" s="50">
        <f t="shared" si="10"/>
        <v>506</v>
      </c>
      <c r="B508" s="52"/>
      <c r="C508" s="49">
        <v>12</v>
      </c>
      <c r="D508" s="49">
        <v>3</v>
      </c>
      <c r="E508" s="49">
        <v>17.25</v>
      </c>
      <c r="F508" t="s">
        <v>165</v>
      </c>
      <c r="G508" s="2" t="s">
        <v>163</v>
      </c>
      <c r="H508" t="s">
        <v>164</v>
      </c>
    </row>
    <row r="509" spans="1:8">
      <c r="A509" s="50">
        <f t="shared" si="10"/>
        <v>507</v>
      </c>
      <c r="B509" s="52"/>
      <c r="C509" s="49">
        <v>12</v>
      </c>
      <c r="D509" s="49">
        <v>3</v>
      </c>
      <c r="E509" s="49">
        <v>17.25</v>
      </c>
      <c r="F509" t="s">
        <v>165</v>
      </c>
      <c r="G509" s="2" t="s">
        <v>163</v>
      </c>
      <c r="H509" t="s">
        <v>164</v>
      </c>
    </row>
    <row r="510" spans="1:8">
      <c r="A510" s="50">
        <f t="shared" si="10"/>
        <v>508</v>
      </c>
      <c r="B510" s="52"/>
      <c r="C510" s="49">
        <v>12</v>
      </c>
      <c r="D510" s="49">
        <v>3</v>
      </c>
      <c r="E510" s="49">
        <v>17.25</v>
      </c>
      <c r="F510" t="s">
        <v>165</v>
      </c>
      <c r="G510" s="2" t="s">
        <v>163</v>
      </c>
      <c r="H510" t="s">
        <v>164</v>
      </c>
    </row>
    <row r="511" spans="1:8">
      <c r="A511" s="50">
        <f t="shared" si="10"/>
        <v>509</v>
      </c>
      <c r="B511" s="52"/>
      <c r="C511" s="49">
        <v>12</v>
      </c>
      <c r="D511" s="49">
        <v>3</v>
      </c>
      <c r="E511" s="49">
        <v>17.25</v>
      </c>
      <c r="F511" t="s">
        <v>165</v>
      </c>
      <c r="G511" s="2" t="s">
        <v>163</v>
      </c>
      <c r="H511" t="s">
        <v>164</v>
      </c>
    </row>
    <row r="512" spans="1:8">
      <c r="A512" s="50">
        <f t="shared" si="10"/>
        <v>510</v>
      </c>
      <c r="B512" s="52"/>
      <c r="C512" s="49">
        <v>12</v>
      </c>
      <c r="D512" s="49">
        <v>3</v>
      </c>
      <c r="E512" s="49">
        <v>17.25</v>
      </c>
      <c r="F512" t="s">
        <v>165</v>
      </c>
      <c r="G512" s="2" t="s">
        <v>163</v>
      </c>
      <c r="H512" t="s">
        <v>164</v>
      </c>
    </row>
    <row r="513" spans="1:8">
      <c r="A513" s="50">
        <f t="shared" si="10"/>
        <v>511</v>
      </c>
      <c r="B513" s="52"/>
      <c r="C513" s="49">
        <v>12</v>
      </c>
      <c r="D513" s="49">
        <v>3</v>
      </c>
      <c r="E513" s="49">
        <v>17.25</v>
      </c>
      <c r="F513" t="s">
        <v>165</v>
      </c>
      <c r="G513" s="2" t="s">
        <v>163</v>
      </c>
      <c r="H513" t="s">
        <v>164</v>
      </c>
    </row>
    <row r="514" spans="1:8">
      <c r="A514" s="50">
        <f t="shared" si="10"/>
        <v>512</v>
      </c>
      <c r="B514" s="52"/>
      <c r="C514" s="49">
        <v>12</v>
      </c>
      <c r="D514" s="49">
        <v>3</v>
      </c>
      <c r="E514" s="49">
        <v>17.25</v>
      </c>
      <c r="F514" t="s">
        <v>165</v>
      </c>
      <c r="G514" s="2" t="s">
        <v>163</v>
      </c>
      <c r="H514" t="s">
        <v>164</v>
      </c>
    </row>
    <row r="515" spans="1:8">
      <c r="A515" s="50">
        <f t="shared" si="10"/>
        <v>513</v>
      </c>
      <c r="B515" s="52"/>
      <c r="C515" s="49">
        <v>12</v>
      </c>
      <c r="D515" s="49">
        <v>3</v>
      </c>
      <c r="E515" s="49">
        <v>17.25</v>
      </c>
      <c r="F515" t="s">
        <v>165</v>
      </c>
      <c r="G515" s="2" t="s">
        <v>163</v>
      </c>
      <c r="H515" t="s">
        <v>164</v>
      </c>
    </row>
    <row r="516" spans="1:8">
      <c r="A516" s="50">
        <f t="shared" si="10"/>
        <v>514</v>
      </c>
      <c r="B516" s="52"/>
      <c r="C516" s="49">
        <v>12</v>
      </c>
      <c r="D516" s="49">
        <v>3</v>
      </c>
      <c r="E516" s="49">
        <v>17.25</v>
      </c>
      <c r="F516" t="s">
        <v>165</v>
      </c>
      <c r="G516" s="2" t="s">
        <v>163</v>
      </c>
      <c r="H516" t="s">
        <v>164</v>
      </c>
    </row>
    <row r="517" spans="1:8">
      <c r="A517" s="50">
        <f t="shared" si="10"/>
        <v>515</v>
      </c>
      <c r="B517" s="52"/>
      <c r="C517" s="49">
        <v>12</v>
      </c>
      <c r="D517" s="49">
        <v>3</v>
      </c>
      <c r="E517" s="49">
        <v>17.25</v>
      </c>
      <c r="F517" t="s">
        <v>165</v>
      </c>
      <c r="G517" s="2" t="s">
        <v>163</v>
      </c>
      <c r="H517" t="s">
        <v>164</v>
      </c>
    </row>
    <row r="518" spans="1:8">
      <c r="A518" s="50">
        <f t="shared" si="10"/>
        <v>516</v>
      </c>
      <c r="B518" s="52"/>
      <c r="C518" s="49">
        <v>12</v>
      </c>
      <c r="D518" s="49">
        <v>3</v>
      </c>
      <c r="E518" s="49">
        <v>17.25</v>
      </c>
      <c r="F518" t="s">
        <v>165</v>
      </c>
      <c r="G518" s="2" t="s">
        <v>163</v>
      </c>
      <c r="H518" t="s">
        <v>164</v>
      </c>
    </row>
    <row r="519" spans="1:8">
      <c r="A519" s="50">
        <f t="shared" si="10"/>
        <v>517</v>
      </c>
      <c r="B519" s="52"/>
      <c r="C519" s="49">
        <v>12</v>
      </c>
      <c r="D519" s="49">
        <v>3</v>
      </c>
      <c r="E519" s="49">
        <v>17.25</v>
      </c>
      <c r="F519" t="s">
        <v>165</v>
      </c>
      <c r="G519" s="2" t="s">
        <v>163</v>
      </c>
      <c r="H519" t="s">
        <v>164</v>
      </c>
    </row>
    <row r="520" spans="1:8">
      <c r="A520" s="50">
        <f t="shared" si="10"/>
        <v>518</v>
      </c>
      <c r="B520" s="52"/>
      <c r="C520" s="49">
        <v>12</v>
      </c>
      <c r="D520" s="49">
        <v>3</v>
      </c>
      <c r="E520" s="49">
        <v>17.25</v>
      </c>
      <c r="F520" t="s">
        <v>165</v>
      </c>
      <c r="G520" s="2" t="s">
        <v>163</v>
      </c>
      <c r="H520" t="s">
        <v>164</v>
      </c>
    </row>
    <row r="521" spans="1:8">
      <c r="A521" s="50">
        <f t="shared" si="10"/>
        <v>519</v>
      </c>
      <c r="B521" s="52"/>
      <c r="C521" s="49">
        <v>12</v>
      </c>
      <c r="D521" s="49">
        <v>3</v>
      </c>
      <c r="E521" s="49">
        <v>17.25</v>
      </c>
      <c r="F521" t="s">
        <v>165</v>
      </c>
      <c r="G521" s="2" t="s">
        <v>163</v>
      </c>
      <c r="H521" t="s">
        <v>164</v>
      </c>
    </row>
    <row r="522" spans="1:8">
      <c r="A522" s="50">
        <f t="shared" si="10"/>
        <v>520</v>
      </c>
      <c r="B522" s="52"/>
      <c r="C522" s="49">
        <v>12</v>
      </c>
      <c r="D522" s="49">
        <v>3</v>
      </c>
      <c r="E522" s="49">
        <v>17.25</v>
      </c>
      <c r="F522" t="s">
        <v>165</v>
      </c>
      <c r="G522" s="2" t="s">
        <v>163</v>
      </c>
      <c r="H522" t="s">
        <v>164</v>
      </c>
    </row>
    <row r="523" spans="1:8">
      <c r="A523" s="50">
        <f t="shared" si="10"/>
        <v>521</v>
      </c>
      <c r="B523" s="52"/>
      <c r="C523" s="49">
        <v>12</v>
      </c>
      <c r="D523" s="49">
        <v>3</v>
      </c>
      <c r="E523" s="49">
        <v>17.25</v>
      </c>
      <c r="F523" t="s">
        <v>165</v>
      </c>
      <c r="G523" s="2" t="s">
        <v>163</v>
      </c>
      <c r="H523" t="s">
        <v>164</v>
      </c>
    </row>
    <row r="524" spans="1:8">
      <c r="A524" s="50">
        <f t="shared" si="10"/>
        <v>522</v>
      </c>
      <c r="B524" s="52"/>
      <c r="C524" s="49">
        <v>12</v>
      </c>
      <c r="D524" s="49">
        <v>3</v>
      </c>
      <c r="E524" s="49">
        <v>17.25</v>
      </c>
      <c r="F524" t="s">
        <v>165</v>
      </c>
      <c r="G524" s="2" t="s">
        <v>163</v>
      </c>
      <c r="H524" t="s">
        <v>164</v>
      </c>
    </row>
    <row r="525" spans="1:8">
      <c r="A525" s="50">
        <f t="shared" si="10"/>
        <v>523</v>
      </c>
      <c r="B525" s="52"/>
      <c r="C525" s="49">
        <v>12</v>
      </c>
      <c r="D525" s="49">
        <v>3</v>
      </c>
      <c r="E525" s="49">
        <v>17.25</v>
      </c>
      <c r="F525" t="s">
        <v>165</v>
      </c>
      <c r="G525" s="2" t="s">
        <v>163</v>
      </c>
      <c r="H525" t="s">
        <v>164</v>
      </c>
    </row>
    <row r="526" spans="1:8">
      <c r="A526" s="50">
        <f t="shared" si="10"/>
        <v>524</v>
      </c>
      <c r="B526" s="52"/>
      <c r="C526" s="49">
        <v>12</v>
      </c>
      <c r="D526" s="49">
        <v>3</v>
      </c>
      <c r="E526" s="49">
        <v>17.25</v>
      </c>
      <c r="F526" t="s">
        <v>165</v>
      </c>
      <c r="G526" s="2" t="s">
        <v>163</v>
      </c>
      <c r="H526" t="s">
        <v>164</v>
      </c>
    </row>
    <row r="527" spans="1:8">
      <c r="A527" s="50">
        <f t="shared" si="10"/>
        <v>525</v>
      </c>
      <c r="B527" s="52"/>
      <c r="C527" s="49">
        <v>12</v>
      </c>
      <c r="D527" s="49">
        <v>3</v>
      </c>
      <c r="E527" s="49">
        <v>17.25</v>
      </c>
      <c r="F527" t="s">
        <v>165</v>
      </c>
      <c r="G527" s="2" t="s">
        <v>163</v>
      </c>
      <c r="H527" t="s">
        <v>164</v>
      </c>
    </row>
    <row r="528" spans="1:8">
      <c r="A528" s="50">
        <f t="shared" si="10"/>
        <v>526</v>
      </c>
      <c r="B528" s="52"/>
      <c r="C528" s="49">
        <v>12</v>
      </c>
      <c r="D528" s="49">
        <v>3</v>
      </c>
      <c r="E528" s="49">
        <v>17.25</v>
      </c>
      <c r="F528" t="s">
        <v>165</v>
      </c>
      <c r="G528" s="2" t="s">
        <v>163</v>
      </c>
      <c r="H528" t="s">
        <v>164</v>
      </c>
    </row>
    <row r="529" spans="1:8">
      <c r="A529" s="50">
        <f t="shared" si="10"/>
        <v>527</v>
      </c>
      <c r="B529" s="52"/>
      <c r="C529" s="49">
        <v>12</v>
      </c>
      <c r="D529" s="49">
        <v>3</v>
      </c>
      <c r="E529" s="49">
        <v>17.25</v>
      </c>
      <c r="F529" t="s">
        <v>165</v>
      </c>
      <c r="G529" s="2" t="s">
        <v>163</v>
      </c>
      <c r="H529" t="s">
        <v>164</v>
      </c>
    </row>
    <row r="530" spans="1:8">
      <c r="A530" s="50">
        <f t="shared" si="10"/>
        <v>528</v>
      </c>
      <c r="B530" s="52"/>
      <c r="C530" s="49">
        <v>12</v>
      </c>
      <c r="D530" s="49">
        <v>3</v>
      </c>
      <c r="E530" s="49">
        <v>17.25</v>
      </c>
      <c r="F530" t="s">
        <v>165</v>
      </c>
      <c r="G530" s="2" t="s">
        <v>163</v>
      </c>
      <c r="H530" t="s">
        <v>164</v>
      </c>
    </row>
    <row r="531" spans="1:8">
      <c r="A531" s="50">
        <f t="shared" si="10"/>
        <v>529</v>
      </c>
      <c r="B531" s="52"/>
      <c r="C531" s="49">
        <v>12</v>
      </c>
      <c r="D531" s="49">
        <v>3</v>
      </c>
      <c r="E531" s="49">
        <v>17.25</v>
      </c>
      <c r="F531" t="s">
        <v>165</v>
      </c>
      <c r="G531" s="2" t="s">
        <v>163</v>
      </c>
      <c r="H531" t="s">
        <v>164</v>
      </c>
    </row>
    <row r="532" spans="1:8">
      <c r="A532" s="50">
        <f t="shared" si="10"/>
        <v>530</v>
      </c>
      <c r="B532" s="52"/>
      <c r="C532" s="49">
        <v>12</v>
      </c>
      <c r="D532" s="49">
        <v>3</v>
      </c>
      <c r="E532" s="49">
        <v>17.25</v>
      </c>
      <c r="F532" t="s">
        <v>165</v>
      </c>
      <c r="G532" s="2" t="s">
        <v>163</v>
      </c>
      <c r="H532" t="s">
        <v>164</v>
      </c>
    </row>
    <row r="533" spans="1:8">
      <c r="A533" s="50">
        <f t="shared" si="10"/>
        <v>531</v>
      </c>
      <c r="B533" s="52"/>
      <c r="C533" s="49">
        <v>12</v>
      </c>
      <c r="D533" s="49">
        <v>3</v>
      </c>
      <c r="E533" s="49">
        <v>17.25</v>
      </c>
      <c r="F533" t="s">
        <v>165</v>
      </c>
      <c r="G533" s="2" t="s">
        <v>163</v>
      </c>
      <c r="H533" t="s">
        <v>164</v>
      </c>
    </row>
    <row r="534" spans="1:8">
      <c r="A534" s="50">
        <f t="shared" si="10"/>
        <v>532</v>
      </c>
      <c r="B534" s="52"/>
      <c r="C534" s="49">
        <v>12</v>
      </c>
      <c r="D534" s="49">
        <v>3</v>
      </c>
      <c r="E534" s="49">
        <v>17.25</v>
      </c>
      <c r="F534" t="s">
        <v>165</v>
      </c>
      <c r="G534" s="2" t="s">
        <v>163</v>
      </c>
      <c r="H534" t="s">
        <v>164</v>
      </c>
    </row>
    <row r="535" spans="1:8">
      <c r="A535" s="50">
        <f t="shared" si="10"/>
        <v>533</v>
      </c>
      <c r="B535" s="52"/>
      <c r="C535" s="49">
        <v>12</v>
      </c>
      <c r="D535" s="49">
        <v>3</v>
      </c>
      <c r="E535" s="49">
        <v>17.25</v>
      </c>
      <c r="F535" t="s">
        <v>165</v>
      </c>
      <c r="G535" s="2" t="s">
        <v>163</v>
      </c>
      <c r="H535" t="s">
        <v>164</v>
      </c>
    </row>
    <row r="536" spans="1:8">
      <c r="A536" s="50">
        <f t="shared" si="10"/>
        <v>534</v>
      </c>
      <c r="B536" s="52"/>
      <c r="C536" s="49">
        <v>12</v>
      </c>
      <c r="D536" s="49">
        <v>3</v>
      </c>
      <c r="E536" s="49">
        <v>17.25</v>
      </c>
      <c r="F536" t="s">
        <v>165</v>
      </c>
      <c r="G536" s="2" t="s">
        <v>163</v>
      </c>
      <c r="H536" t="s">
        <v>164</v>
      </c>
    </row>
    <row r="537" spans="1:8">
      <c r="A537" s="50">
        <f t="shared" si="10"/>
        <v>535</v>
      </c>
      <c r="B537" s="52"/>
      <c r="C537" s="49">
        <v>12</v>
      </c>
      <c r="D537" s="49">
        <v>3</v>
      </c>
      <c r="E537" s="49">
        <v>17.25</v>
      </c>
      <c r="F537" t="s">
        <v>165</v>
      </c>
      <c r="G537" s="2" t="s">
        <v>163</v>
      </c>
      <c r="H537" t="s">
        <v>164</v>
      </c>
    </row>
    <row r="538" spans="1:8">
      <c r="A538" s="50">
        <f t="shared" si="10"/>
        <v>536</v>
      </c>
      <c r="B538" s="52"/>
      <c r="C538" s="49">
        <v>12</v>
      </c>
      <c r="D538" s="49">
        <v>3</v>
      </c>
      <c r="E538" s="49">
        <v>17.25</v>
      </c>
      <c r="F538" t="s">
        <v>165</v>
      </c>
      <c r="G538" s="2" t="s">
        <v>163</v>
      </c>
      <c r="H538" t="s">
        <v>164</v>
      </c>
    </row>
    <row r="539" spans="1:8">
      <c r="A539" s="50">
        <f t="shared" si="10"/>
        <v>537</v>
      </c>
      <c r="B539" s="52"/>
      <c r="C539" s="49">
        <v>12</v>
      </c>
      <c r="D539" s="49">
        <v>3</v>
      </c>
      <c r="E539" s="49">
        <v>17.25</v>
      </c>
      <c r="F539" t="s">
        <v>165</v>
      </c>
      <c r="G539" s="2" t="s">
        <v>163</v>
      </c>
      <c r="H539" t="s">
        <v>164</v>
      </c>
    </row>
    <row r="540" spans="1:8">
      <c r="A540" s="50">
        <f t="shared" si="10"/>
        <v>538</v>
      </c>
      <c r="B540" s="52"/>
      <c r="C540" s="49">
        <v>12</v>
      </c>
      <c r="D540" s="49">
        <v>3</v>
      </c>
      <c r="E540" s="49">
        <v>17.25</v>
      </c>
      <c r="F540" t="s">
        <v>165</v>
      </c>
      <c r="G540" s="2" t="s">
        <v>163</v>
      </c>
      <c r="H540" t="s">
        <v>164</v>
      </c>
    </row>
    <row r="541" spans="1:8">
      <c r="A541" s="50">
        <f t="shared" si="10"/>
        <v>539</v>
      </c>
      <c r="B541" s="52"/>
      <c r="C541" s="49">
        <v>12</v>
      </c>
      <c r="D541" s="49">
        <v>3</v>
      </c>
      <c r="E541" s="49">
        <v>17.25</v>
      </c>
      <c r="F541" t="s">
        <v>165</v>
      </c>
      <c r="G541" s="2" t="s">
        <v>163</v>
      </c>
      <c r="H541" t="s">
        <v>164</v>
      </c>
    </row>
    <row r="542" spans="1:8">
      <c r="A542" s="50">
        <f t="shared" si="10"/>
        <v>540</v>
      </c>
      <c r="B542" s="52"/>
      <c r="C542" s="49">
        <v>12</v>
      </c>
      <c r="D542" s="49">
        <v>3</v>
      </c>
      <c r="E542" s="49">
        <v>17.25</v>
      </c>
      <c r="F542" t="s">
        <v>165</v>
      </c>
      <c r="G542" s="2" t="s">
        <v>163</v>
      </c>
      <c r="H542" t="s">
        <v>164</v>
      </c>
    </row>
    <row r="543" spans="1:8">
      <c r="A543" s="50">
        <f t="shared" si="10"/>
        <v>541</v>
      </c>
      <c r="B543" s="52"/>
      <c r="C543" s="49">
        <v>12</v>
      </c>
      <c r="D543" s="49">
        <v>3</v>
      </c>
      <c r="E543" s="49">
        <v>17.25</v>
      </c>
      <c r="F543" t="s">
        <v>165</v>
      </c>
      <c r="G543" s="2" t="s">
        <v>163</v>
      </c>
      <c r="H543" t="s">
        <v>164</v>
      </c>
    </row>
    <row r="544" spans="1:8">
      <c r="A544" s="50">
        <f t="shared" si="10"/>
        <v>542</v>
      </c>
      <c r="B544" s="52"/>
      <c r="C544" s="49">
        <v>12</v>
      </c>
      <c r="D544" s="49">
        <v>3</v>
      </c>
      <c r="E544" s="49">
        <v>17.25</v>
      </c>
      <c r="F544" t="s">
        <v>165</v>
      </c>
      <c r="G544" s="2" t="s">
        <v>163</v>
      </c>
      <c r="H544" t="s">
        <v>164</v>
      </c>
    </row>
    <row r="545" spans="1:8">
      <c r="A545" s="50">
        <f t="shared" si="10"/>
        <v>543</v>
      </c>
      <c r="B545" s="52"/>
      <c r="C545" s="49">
        <v>12</v>
      </c>
      <c r="D545" s="49">
        <v>3</v>
      </c>
      <c r="E545" s="49">
        <v>17.25</v>
      </c>
      <c r="F545" t="s">
        <v>165</v>
      </c>
      <c r="G545" s="2" t="s">
        <v>163</v>
      </c>
      <c r="H545" t="s">
        <v>164</v>
      </c>
    </row>
    <row r="546" spans="1:8">
      <c r="A546" s="50">
        <f t="shared" si="10"/>
        <v>544</v>
      </c>
      <c r="B546" s="52"/>
      <c r="C546" s="49">
        <v>12</v>
      </c>
      <c r="D546" s="49">
        <v>3</v>
      </c>
      <c r="E546" s="49">
        <v>17.25</v>
      </c>
      <c r="F546" t="s">
        <v>165</v>
      </c>
      <c r="G546" s="2" t="s">
        <v>163</v>
      </c>
      <c r="H546" t="s">
        <v>164</v>
      </c>
    </row>
    <row r="547" spans="1:8">
      <c r="A547" s="50">
        <f t="shared" si="10"/>
        <v>545</v>
      </c>
      <c r="B547" s="52"/>
      <c r="C547" s="49">
        <v>12</v>
      </c>
      <c r="D547" s="49">
        <v>3</v>
      </c>
      <c r="E547" s="49">
        <v>17.25</v>
      </c>
      <c r="F547" t="s">
        <v>165</v>
      </c>
      <c r="G547" s="2" t="s">
        <v>163</v>
      </c>
      <c r="H547" t="s">
        <v>164</v>
      </c>
    </row>
    <row r="548" spans="1:8">
      <c r="A548" s="50">
        <f t="shared" si="10"/>
        <v>546</v>
      </c>
      <c r="B548" s="52"/>
      <c r="C548" s="49">
        <v>12</v>
      </c>
      <c r="D548" s="49">
        <v>3</v>
      </c>
      <c r="E548" s="49">
        <v>17.25</v>
      </c>
      <c r="F548" t="s">
        <v>165</v>
      </c>
      <c r="G548" s="2" t="s">
        <v>163</v>
      </c>
      <c r="H548" t="s">
        <v>164</v>
      </c>
    </row>
    <row r="549" spans="1:8">
      <c r="A549" s="50">
        <f t="shared" si="10"/>
        <v>547</v>
      </c>
      <c r="B549" s="52"/>
      <c r="C549" s="49">
        <v>12</v>
      </c>
      <c r="D549" s="49">
        <v>3</v>
      </c>
      <c r="E549" s="49">
        <v>17.25</v>
      </c>
      <c r="F549" t="s">
        <v>165</v>
      </c>
      <c r="G549" s="2" t="s">
        <v>163</v>
      </c>
      <c r="H549" t="s">
        <v>164</v>
      </c>
    </row>
    <row r="550" spans="1:8">
      <c r="A550" s="50">
        <f t="shared" si="10"/>
        <v>548</v>
      </c>
      <c r="B550" s="52"/>
      <c r="C550" s="49">
        <v>12</v>
      </c>
      <c r="D550" s="49">
        <v>3</v>
      </c>
      <c r="E550" s="49">
        <v>17.25</v>
      </c>
      <c r="F550" t="s">
        <v>165</v>
      </c>
      <c r="G550" s="2" t="s">
        <v>163</v>
      </c>
      <c r="H550" t="s">
        <v>164</v>
      </c>
    </row>
    <row r="551" spans="1:8">
      <c r="A551" s="50">
        <f t="shared" si="10"/>
        <v>549</v>
      </c>
      <c r="B551" s="52"/>
      <c r="C551" s="49">
        <v>12</v>
      </c>
      <c r="D551" s="49">
        <v>3</v>
      </c>
      <c r="E551" s="49">
        <v>17.25</v>
      </c>
      <c r="F551" t="s">
        <v>165</v>
      </c>
      <c r="G551" s="2" t="s">
        <v>163</v>
      </c>
      <c r="H551" t="s">
        <v>164</v>
      </c>
    </row>
    <row r="552" spans="1:8">
      <c r="A552" s="50">
        <f t="shared" si="10"/>
        <v>550</v>
      </c>
      <c r="B552" s="52"/>
      <c r="C552" s="49">
        <v>12</v>
      </c>
      <c r="D552" s="49">
        <v>3</v>
      </c>
      <c r="E552" s="49">
        <v>17.25</v>
      </c>
      <c r="F552" t="s">
        <v>165</v>
      </c>
      <c r="G552" s="2" t="s">
        <v>163</v>
      </c>
      <c r="H552" t="s">
        <v>164</v>
      </c>
    </row>
    <row r="553" spans="1:8">
      <c r="A553" s="50">
        <f t="shared" si="10"/>
        <v>551</v>
      </c>
      <c r="B553" s="52"/>
      <c r="C553" s="49">
        <v>12</v>
      </c>
      <c r="D553" s="49">
        <v>3</v>
      </c>
      <c r="E553" s="49">
        <v>17.25</v>
      </c>
      <c r="F553" t="s">
        <v>165</v>
      </c>
      <c r="G553" s="2" t="s">
        <v>163</v>
      </c>
      <c r="H553" t="s">
        <v>164</v>
      </c>
    </row>
    <row r="554" spans="1:8">
      <c r="A554" s="50">
        <f t="shared" si="10"/>
        <v>552</v>
      </c>
      <c r="B554" s="52"/>
      <c r="C554" s="49">
        <v>12</v>
      </c>
      <c r="D554" s="49">
        <v>3</v>
      </c>
      <c r="E554" s="49">
        <v>17.25</v>
      </c>
      <c r="F554" t="s">
        <v>165</v>
      </c>
      <c r="G554" s="2" t="s">
        <v>163</v>
      </c>
      <c r="H554" t="s">
        <v>164</v>
      </c>
    </row>
    <row r="555" spans="1:8">
      <c r="A555" s="50">
        <f t="shared" si="10"/>
        <v>553</v>
      </c>
      <c r="B555" s="52"/>
      <c r="C555" s="49">
        <v>12</v>
      </c>
      <c r="D555" s="49">
        <v>3</v>
      </c>
      <c r="E555" s="49">
        <v>17.25</v>
      </c>
      <c r="F555" t="s">
        <v>165</v>
      </c>
      <c r="G555" s="2" t="s">
        <v>163</v>
      </c>
      <c r="H555" t="s">
        <v>164</v>
      </c>
    </row>
    <row r="556" spans="1:8">
      <c r="A556" s="50">
        <f t="shared" si="10"/>
        <v>554</v>
      </c>
      <c r="B556" s="52"/>
      <c r="C556" s="49">
        <v>12</v>
      </c>
      <c r="D556" s="49">
        <v>3</v>
      </c>
      <c r="E556" s="49">
        <v>17.25</v>
      </c>
      <c r="F556" t="s">
        <v>165</v>
      </c>
      <c r="G556" s="2" t="s">
        <v>163</v>
      </c>
      <c r="H556" t="s">
        <v>164</v>
      </c>
    </row>
    <row r="557" spans="1:8">
      <c r="A557" s="50">
        <f t="shared" si="10"/>
        <v>555</v>
      </c>
      <c r="B557" s="52"/>
      <c r="C557" s="49">
        <v>12</v>
      </c>
      <c r="D557" s="49">
        <v>3</v>
      </c>
      <c r="E557" s="49">
        <v>17.25</v>
      </c>
      <c r="F557" t="s">
        <v>165</v>
      </c>
      <c r="G557" s="2" t="s">
        <v>163</v>
      </c>
      <c r="H557" t="s">
        <v>164</v>
      </c>
    </row>
    <row r="558" spans="1:8">
      <c r="A558" s="50">
        <f t="shared" si="10"/>
        <v>556</v>
      </c>
      <c r="B558" s="52"/>
      <c r="C558" s="49">
        <v>12</v>
      </c>
      <c r="D558" s="49">
        <v>3</v>
      </c>
      <c r="E558" s="49">
        <v>17.25</v>
      </c>
      <c r="F558" t="s">
        <v>165</v>
      </c>
      <c r="G558" s="2" t="s">
        <v>163</v>
      </c>
      <c r="H558" t="s">
        <v>164</v>
      </c>
    </row>
    <row r="559" spans="1:8">
      <c r="A559" s="50">
        <f t="shared" si="10"/>
        <v>557</v>
      </c>
      <c r="B559" s="52"/>
      <c r="C559" s="49">
        <v>12</v>
      </c>
      <c r="D559" s="49">
        <v>3</v>
      </c>
      <c r="E559" s="49">
        <v>17.25</v>
      </c>
      <c r="F559" t="s">
        <v>165</v>
      </c>
      <c r="G559" s="2" t="s">
        <v>163</v>
      </c>
      <c r="H559" t="s">
        <v>164</v>
      </c>
    </row>
    <row r="560" spans="1:8">
      <c r="A560" s="50">
        <f t="shared" si="10"/>
        <v>558</v>
      </c>
      <c r="B560" s="52"/>
      <c r="C560" s="49">
        <v>12</v>
      </c>
      <c r="D560" s="49">
        <v>3</v>
      </c>
      <c r="E560" s="49">
        <v>17.25</v>
      </c>
      <c r="F560" t="s">
        <v>165</v>
      </c>
      <c r="G560" s="2" t="s">
        <v>163</v>
      </c>
      <c r="H560" t="s">
        <v>164</v>
      </c>
    </row>
    <row r="561" spans="1:8">
      <c r="A561" s="50">
        <f t="shared" si="10"/>
        <v>559</v>
      </c>
      <c r="B561" s="52"/>
      <c r="C561" s="49">
        <v>12</v>
      </c>
      <c r="D561" s="49">
        <v>3</v>
      </c>
      <c r="E561" s="49">
        <v>17.25</v>
      </c>
      <c r="F561" t="s">
        <v>165</v>
      </c>
      <c r="G561" s="2" t="s">
        <v>163</v>
      </c>
      <c r="H561" t="s">
        <v>164</v>
      </c>
    </row>
    <row r="562" spans="1:8">
      <c r="A562" s="50">
        <f t="shared" si="10"/>
        <v>560</v>
      </c>
      <c r="B562" s="52"/>
      <c r="C562" s="49">
        <v>12</v>
      </c>
      <c r="D562" s="49">
        <v>3</v>
      </c>
      <c r="E562" s="49">
        <v>17.25</v>
      </c>
      <c r="F562" t="s">
        <v>165</v>
      </c>
      <c r="G562" s="2" t="s">
        <v>163</v>
      </c>
      <c r="H562" t="s">
        <v>164</v>
      </c>
    </row>
    <row r="563" spans="1:8">
      <c r="A563" s="50">
        <f t="shared" si="10"/>
        <v>561</v>
      </c>
      <c r="B563" s="52"/>
      <c r="C563" s="49">
        <v>12</v>
      </c>
      <c r="D563" s="49">
        <v>3</v>
      </c>
      <c r="E563" s="49">
        <v>17.25</v>
      </c>
      <c r="F563" t="s">
        <v>165</v>
      </c>
      <c r="G563" s="2" t="s">
        <v>163</v>
      </c>
      <c r="H563" t="s">
        <v>164</v>
      </c>
    </row>
    <row r="564" spans="1:8">
      <c r="A564" s="50">
        <f t="shared" si="10"/>
        <v>562</v>
      </c>
      <c r="B564" s="52"/>
      <c r="C564" s="49">
        <v>12</v>
      </c>
      <c r="D564" s="49">
        <v>3</v>
      </c>
      <c r="E564" s="49">
        <v>17.25</v>
      </c>
      <c r="F564" t="s">
        <v>165</v>
      </c>
      <c r="G564" s="2" t="s">
        <v>163</v>
      </c>
      <c r="H564" t="s">
        <v>164</v>
      </c>
    </row>
    <row r="565" spans="1:8">
      <c r="A565" s="50">
        <f t="shared" ref="A565:A628" si="11">A564+1</f>
        <v>563</v>
      </c>
      <c r="B565" s="52"/>
      <c r="C565" s="49">
        <v>12</v>
      </c>
      <c r="D565" s="49">
        <v>3</v>
      </c>
      <c r="E565" s="49">
        <v>17.25</v>
      </c>
      <c r="F565" t="s">
        <v>165</v>
      </c>
      <c r="G565" s="2" t="s">
        <v>163</v>
      </c>
      <c r="H565" t="s">
        <v>164</v>
      </c>
    </row>
    <row r="566" spans="1:8">
      <c r="A566" s="50">
        <f t="shared" si="11"/>
        <v>564</v>
      </c>
      <c r="B566" s="52"/>
      <c r="C566" s="49">
        <v>12</v>
      </c>
      <c r="D566" s="49">
        <v>3</v>
      </c>
      <c r="E566" s="49">
        <v>17.25</v>
      </c>
      <c r="F566" t="s">
        <v>165</v>
      </c>
      <c r="G566" s="2" t="s">
        <v>163</v>
      </c>
      <c r="H566" t="s">
        <v>164</v>
      </c>
    </row>
    <row r="567" spans="1:8">
      <c r="A567" s="50">
        <f t="shared" si="11"/>
        <v>565</v>
      </c>
      <c r="B567" s="52"/>
      <c r="C567" s="49">
        <v>12</v>
      </c>
      <c r="D567" s="49">
        <v>3</v>
      </c>
      <c r="E567" s="49">
        <v>17.25</v>
      </c>
      <c r="F567" t="s">
        <v>165</v>
      </c>
      <c r="G567" s="2" t="s">
        <v>163</v>
      </c>
      <c r="H567" t="s">
        <v>164</v>
      </c>
    </row>
    <row r="568" spans="1:8">
      <c r="A568" s="50">
        <f t="shared" si="11"/>
        <v>566</v>
      </c>
      <c r="B568" s="52"/>
      <c r="C568" s="49">
        <v>12</v>
      </c>
      <c r="D568" s="49">
        <v>3</v>
      </c>
      <c r="E568" s="49">
        <v>17.25</v>
      </c>
      <c r="F568" t="s">
        <v>165</v>
      </c>
      <c r="G568" s="2" t="s">
        <v>163</v>
      </c>
      <c r="H568" t="s">
        <v>164</v>
      </c>
    </row>
    <row r="569" spans="1:8">
      <c r="A569" s="50">
        <f t="shared" si="11"/>
        <v>567</v>
      </c>
      <c r="B569" s="52"/>
      <c r="C569" s="49">
        <v>12</v>
      </c>
      <c r="D569" s="49">
        <v>3</v>
      </c>
      <c r="E569" s="49">
        <v>17.25</v>
      </c>
      <c r="F569" t="s">
        <v>165</v>
      </c>
      <c r="G569" s="2" t="s">
        <v>163</v>
      </c>
      <c r="H569" t="s">
        <v>164</v>
      </c>
    </row>
    <row r="570" spans="1:8">
      <c r="A570" s="50">
        <f t="shared" si="11"/>
        <v>568</v>
      </c>
      <c r="B570" s="52"/>
      <c r="C570" s="49">
        <v>12</v>
      </c>
      <c r="D570" s="49">
        <v>3</v>
      </c>
      <c r="E570" s="49">
        <v>17.25</v>
      </c>
      <c r="F570" t="s">
        <v>165</v>
      </c>
      <c r="G570" s="2" t="s">
        <v>163</v>
      </c>
      <c r="H570" t="s">
        <v>164</v>
      </c>
    </row>
    <row r="571" spans="1:8">
      <c r="A571" s="50">
        <f t="shared" si="11"/>
        <v>569</v>
      </c>
      <c r="B571" s="52"/>
      <c r="C571" s="49">
        <v>12</v>
      </c>
      <c r="D571" s="49">
        <v>3</v>
      </c>
      <c r="E571" s="49">
        <v>17.25</v>
      </c>
      <c r="F571" t="s">
        <v>165</v>
      </c>
      <c r="G571" s="2" t="s">
        <v>163</v>
      </c>
      <c r="H571" t="s">
        <v>164</v>
      </c>
    </row>
    <row r="572" spans="1:8">
      <c r="A572" s="50">
        <f t="shared" si="11"/>
        <v>570</v>
      </c>
      <c r="B572" s="52"/>
      <c r="C572" s="49">
        <v>12</v>
      </c>
      <c r="D572" s="49">
        <v>3</v>
      </c>
      <c r="E572" s="49">
        <v>17.25</v>
      </c>
      <c r="F572" t="s">
        <v>165</v>
      </c>
      <c r="G572" s="2" t="s">
        <v>163</v>
      </c>
      <c r="H572" t="s">
        <v>164</v>
      </c>
    </row>
    <row r="573" spans="1:8">
      <c r="A573" s="50">
        <f t="shared" si="11"/>
        <v>571</v>
      </c>
      <c r="B573" s="52"/>
      <c r="C573" s="49">
        <v>12</v>
      </c>
      <c r="D573" s="49">
        <v>3</v>
      </c>
      <c r="E573" s="49">
        <v>17.25</v>
      </c>
      <c r="F573" t="s">
        <v>165</v>
      </c>
      <c r="G573" s="2" t="s">
        <v>163</v>
      </c>
      <c r="H573" t="s">
        <v>164</v>
      </c>
    </row>
    <row r="574" spans="1:8">
      <c r="A574" s="50">
        <f t="shared" si="11"/>
        <v>572</v>
      </c>
      <c r="B574" s="52"/>
      <c r="C574" s="49">
        <v>12</v>
      </c>
      <c r="D574" s="49">
        <v>3</v>
      </c>
      <c r="E574" s="49">
        <v>17.25</v>
      </c>
      <c r="F574" t="s">
        <v>165</v>
      </c>
      <c r="G574" s="2" t="s">
        <v>163</v>
      </c>
      <c r="H574" t="s">
        <v>164</v>
      </c>
    </row>
    <row r="575" spans="1:8">
      <c r="A575" s="50">
        <f t="shared" si="11"/>
        <v>573</v>
      </c>
      <c r="B575" s="52"/>
      <c r="C575" s="49">
        <v>12</v>
      </c>
      <c r="D575" s="49">
        <v>3</v>
      </c>
      <c r="E575" s="49">
        <v>17.25</v>
      </c>
      <c r="F575" t="s">
        <v>165</v>
      </c>
      <c r="G575" s="2" t="s">
        <v>163</v>
      </c>
      <c r="H575" t="s">
        <v>164</v>
      </c>
    </row>
    <row r="576" spans="1:8">
      <c r="A576" s="50">
        <f t="shared" si="11"/>
        <v>574</v>
      </c>
      <c r="B576" s="52"/>
      <c r="C576" s="49">
        <v>12</v>
      </c>
      <c r="D576" s="49">
        <v>3</v>
      </c>
      <c r="E576" s="49">
        <v>17.25</v>
      </c>
      <c r="F576" t="s">
        <v>165</v>
      </c>
      <c r="G576" s="2" t="s">
        <v>163</v>
      </c>
      <c r="H576" t="s">
        <v>164</v>
      </c>
    </row>
    <row r="577" spans="1:8">
      <c r="A577" s="50">
        <f t="shared" si="11"/>
        <v>575</v>
      </c>
      <c r="B577" s="52"/>
      <c r="C577" s="49">
        <v>12</v>
      </c>
      <c r="D577" s="49">
        <v>3</v>
      </c>
      <c r="E577" s="49">
        <v>17.25</v>
      </c>
      <c r="F577" t="s">
        <v>165</v>
      </c>
      <c r="G577" s="2" t="s">
        <v>163</v>
      </c>
      <c r="H577" t="s">
        <v>164</v>
      </c>
    </row>
    <row r="578" spans="1:8">
      <c r="A578" s="50">
        <f t="shared" si="11"/>
        <v>576</v>
      </c>
      <c r="B578" s="52"/>
      <c r="C578" s="49">
        <v>12</v>
      </c>
      <c r="D578" s="49">
        <v>3</v>
      </c>
      <c r="E578" s="49">
        <v>17.25</v>
      </c>
      <c r="F578" t="s">
        <v>165</v>
      </c>
      <c r="G578" s="2" t="s">
        <v>163</v>
      </c>
      <c r="H578" t="s">
        <v>164</v>
      </c>
    </row>
    <row r="579" spans="1:8">
      <c r="A579" s="50">
        <f t="shared" si="11"/>
        <v>577</v>
      </c>
      <c r="B579" s="52"/>
      <c r="C579" s="49">
        <v>12</v>
      </c>
      <c r="D579" s="49">
        <v>3</v>
      </c>
      <c r="E579" s="49">
        <v>17.25</v>
      </c>
      <c r="F579" t="s">
        <v>165</v>
      </c>
      <c r="G579" s="2" t="s">
        <v>163</v>
      </c>
      <c r="H579" t="s">
        <v>164</v>
      </c>
    </row>
    <row r="580" spans="1:8">
      <c r="A580" s="50">
        <f t="shared" si="11"/>
        <v>578</v>
      </c>
      <c r="B580" s="52"/>
      <c r="C580" s="49">
        <v>12</v>
      </c>
      <c r="D580" s="49">
        <v>3</v>
      </c>
      <c r="E580" s="49">
        <v>17.25</v>
      </c>
      <c r="F580" t="s">
        <v>165</v>
      </c>
      <c r="G580" s="2" t="s">
        <v>163</v>
      </c>
      <c r="H580" t="s">
        <v>164</v>
      </c>
    </row>
    <row r="581" spans="1:8">
      <c r="A581" s="50">
        <f t="shared" si="11"/>
        <v>579</v>
      </c>
      <c r="B581" s="52"/>
      <c r="C581" s="49">
        <v>12</v>
      </c>
      <c r="D581" s="49">
        <v>3</v>
      </c>
      <c r="E581" s="49">
        <v>17.25</v>
      </c>
      <c r="F581" t="s">
        <v>165</v>
      </c>
      <c r="G581" s="2" t="s">
        <v>163</v>
      </c>
      <c r="H581" t="s">
        <v>164</v>
      </c>
    </row>
    <row r="582" spans="1:8">
      <c r="A582" s="50">
        <f t="shared" si="11"/>
        <v>580</v>
      </c>
      <c r="B582" s="52"/>
      <c r="C582" s="49">
        <v>12</v>
      </c>
      <c r="D582" s="49">
        <v>3</v>
      </c>
      <c r="E582" s="49">
        <v>17.25</v>
      </c>
      <c r="F582" t="s">
        <v>165</v>
      </c>
      <c r="G582" s="2" t="s">
        <v>163</v>
      </c>
      <c r="H582" t="s">
        <v>164</v>
      </c>
    </row>
    <row r="583" spans="1:8">
      <c r="A583" s="50">
        <f t="shared" si="11"/>
        <v>581</v>
      </c>
      <c r="B583" s="52"/>
      <c r="C583" s="49">
        <v>12</v>
      </c>
      <c r="D583" s="49">
        <v>3</v>
      </c>
      <c r="E583" s="49">
        <v>17.25</v>
      </c>
      <c r="F583" t="s">
        <v>165</v>
      </c>
      <c r="G583" s="2" t="s">
        <v>163</v>
      </c>
      <c r="H583" t="s">
        <v>164</v>
      </c>
    </row>
    <row r="584" spans="1:8">
      <c r="A584" s="50">
        <f t="shared" si="11"/>
        <v>582</v>
      </c>
      <c r="B584" s="52"/>
      <c r="C584" s="49">
        <v>12</v>
      </c>
      <c r="D584" s="49">
        <v>3</v>
      </c>
      <c r="E584" s="49">
        <v>17.25</v>
      </c>
      <c r="F584" t="s">
        <v>165</v>
      </c>
      <c r="G584" s="2" t="s">
        <v>163</v>
      </c>
      <c r="H584" t="s">
        <v>164</v>
      </c>
    </row>
    <row r="585" spans="1:8">
      <c r="A585" s="50">
        <f t="shared" si="11"/>
        <v>583</v>
      </c>
      <c r="B585" s="52"/>
      <c r="C585" s="49">
        <v>12</v>
      </c>
      <c r="D585" s="49">
        <v>3</v>
      </c>
      <c r="E585" s="49">
        <v>17.25</v>
      </c>
      <c r="F585" t="s">
        <v>165</v>
      </c>
      <c r="G585" s="2" t="s">
        <v>163</v>
      </c>
      <c r="H585" t="s">
        <v>164</v>
      </c>
    </row>
    <row r="586" spans="1:8">
      <c r="A586" s="50">
        <f t="shared" si="11"/>
        <v>584</v>
      </c>
      <c r="B586" s="52"/>
      <c r="C586" s="49">
        <v>12</v>
      </c>
      <c r="D586" s="49">
        <v>3</v>
      </c>
      <c r="E586" s="49">
        <v>17.25</v>
      </c>
      <c r="F586" t="s">
        <v>165</v>
      </c>
      <c r="G586" s="2" t="s">
        <v>163</v>
      </c>
      <c r="H586" t="s">
        <v>164</v>
      </c>
    </row>
    <row r="587" spans="1:8">
      <c r="A587" s="50">
        <f t="shared" si="11"/>
        <v>585</v>
      </c>
      <c r="B587" s="52"/>
      <c r="C587" s="49">
        <v>12</v>
      </c>
      <c r="D587" s="49">
        <v>3</v>
      </c>
      <c r="E587" s="49">
        <v>17.25</v>
      </c>
      <c r="F587" t="s">
        <v>165</v>
      </c>
      <c r="G587" s="2" t="s">
        <v>163</v>
      </c>
      <c r="H587" t="s">
        <v>164</v>
      </c>
    </row>
    <row r="588" spans="1:8">
      <c r="A588" s="50">
        <f t="shared" si="11"/>
        <v>586</v>
      </c>
      <c r="B588" s="52"/>
      <c r="C588" s="49">
        <v>12</v>
      </c>
      <c r="D588" s="49">
        <v>3</v>
      </c>
      <c r="E588" s="49">
        <v>17.25</v>
      </c>
      <c r="F588" t="s">
        <v>165</v>
      </c>
      <c r="G588" s="2" t="s">
        <v>163</v>
      </c>
      <c r="H588" t="s">
        <v>164</v>
      </c>
    </row>
    <row r="589" spans="1:8">
      <c r="A589" s="50">
        <f t="shared" si="11"/>
        <v>587</v>
      </c>
      <c r="B589" s="52"/>
      <c r="C589" s="49">
        <v>12</v>
      </c>
      <c r="D589" s="49">
        <v>3</v>
      </c>
      <c r="E589" s="49">
        <v>17.25</v>
      </c>
      <c r="F589" t="s">
        <v>165</v>
      </c>
      <c r="G589" s="2" t="s">
        <v>163</v>
      </c>
      <c r="H589" t="s">
        <v>164</v>
      </c>
    </row>
    <row r="590" spans="1:8">
      <c r="A590" s="50">
        <f t="shared" si="11"/>
        <v>588</v>
      </c>
      <c r="B590" s="52"/>
      <c r="C590" s="49">
        <v>12</v>
      </c>
      <c r="D590" s="49">
        <v>3</v>
      </c>
      <c r="E590" s="49">
        <v>17.25</v>
      </c>
      <c r="F590" t="s">
        <v>165</v>
      </c>
      <c r="G590" s="2" t="s">
        <v>163</v>
      </c>
      <c r="H590" t="s">
        <v>164</v>
      </c>
    </row>
    <row r="591" spans="1:8">
      <c r="A591" s="50">
        <f t="shared" si="11"/>
        <v>589</v>
      </c>
      <c r="B591" s="52"/>
      <c r="C591" s="49">
        <v>12</v>
      </c>
      <c r="D591" s="49">
        <v>3</v>
      </c>
      <c r="E591" s="49">
        <v>17.25</v>
      </c>
      <c r="F591" t="s">
        <v>165</v>
      </c>
      <c r="G591" s="2" t="s">
        <v>163</v>
      </c>
      <c r="H591" t="s">
        <v>164</v>
      </c>
    </row>
    <row r="592" spans="1:8">
      <c r="A592" s="50">
        <f t="shared" si="11"/>
        <v>590</v>
      </c>
      <c r="B592" s="52"/>
      <c r="C592" s="49">
        <v>12</v>
      </c>
      <c r="D592" s="49">
        <v>3</v>
      </c>
      <c r="E592" s="49">
        <v>17.25</v>
      </c>
      <c r="F592" t="s">
        <v>165</v>
      </c>
      <c r="G592" s="2" t="s">
        <v>163</v>
      </c>
      <c r="H592" t="s">
        <v>164</v>
      </c>
    </row>
    <row r="593" spans="1:8">
      <c r="A593" s="50">
        <f t="shared" si="11"/>
        <v>591</v>
      </c>
      <c r="B593" s="52"/>
      <c r="C593" s="49">
        <v>12</v>
      </c>
      <c r="D593" s="49">
        <v>3</v>
      </c>
      <c r="E593" s="49">
        <v>17.25</v>
      </c>
      <c r="F593" t="s">
        <v>165</v>
      </c>
      <c r="G593" s="2" t="s">
        <v>163</v>
      </c>
      <c r="H593" t="s">
        <v>164</v>
      </c>
    </row>
    <row r="594" spans="1:8">
      <c r="A594" s="50">
        <f t="shared" si="11"/>
        <v>592</v>
      </c>
      <c r="B594" s="52"/>
      <c r="C594" s="49">
        <v>12</v>
      </c>
      <c r="D594" s="49">
        <v>3</v>
      </c>
      <c r="E594" s="49">
        <v>17.25</v>
      </c>
      <c r="F594" t="s">
        <v>165</v>
      </c>
      <c r="G594" s="2" t="s">
        <v>163</v>
      </c>
      <c r="H594" t="s">
        <v>164</v>
      </c>
    </row>
    <row r="595" spans="1:8">
      <c r="A595" s="50">
        <f t="shared" si="11"/>
        <v>593</v>
      </c>
      <c r="B595" s="52"/>
      <c r="C595" s="49">
        <v>12</v>
      </c>
      <c r="D595" s="49">
        <v>3</v>
      </c>
      <c r="E595" s="49">
        <v>17.25</v>
      </c>
      <c r="F595" t="s">
        <v>165</v>
      </c>
      <c r="G595" s="2" t="s">
        <v>163</v>
      </c>
      <c r="H595" t="s">
        <v>164</v>
      </c>
    </row>
    <row r="596" spans="1:8">
      <c r="A596" s="50">
        <f t="shared" si="11"/>
        <v>594</v>
      </c>
      <c r="B596" s="52"/>
      <c r="C596" s="49">
        <v>12</v>
      </c>
      <c r="D596" s="49">
        <v>3</v>
      </c>
      <c r="E596" s="49">
        <v>17.25</v>
      </c>
      <c r="F596" t="s">
        <v>165</v>
      </c>
      <c r="G596" s="2" t="s">
        <v>163</v>
      </c>
      <c r="H596" t="s">
        <v>164</v>
      </c>
    </row>
    <row r="597" spans="1:8">
      <c r="A597" s="50">
        <f t="shared" si="11"/>
        <v>595</v>
      </c>
      <c r="B597" s="52"/>
      <c r="C597" s="49">
        <v>12</v>
      </c>
      <c r="D597" s="49">
        <v>3</v>
      </c>
      <c r="E597" s="49">
        <v>17.25</v>
      </c>
      <c r="F597" t="s">
        <v>165</v>
      </c>
      <c r="G597" s="2" t="s">
        <v>163</v>
      </c>
      <c r="H597" t="s">
        <v>164</v>
      </c>
    </row>
    <row r="598" spans="1:8">
      <c r="A598" s="50">
        <f t="shared" si="11"/>
        <v>596</v>
      </c>
      <c r="B598" s="52"/>
      <c r="C598" s="49">
        <v>12</v>
      </c>
      <c r="D598" s="49">
        <v>3</v>
      </c>
      <c r="E598" s="49">
        <v>17.25</v>
      </c>
      <c r="F598" t="s">
        <v>165</v>
      </c>
      <c r="G598" s="2" t="s">
        <v>163</v>
      </c>
      <c r="H598" t="s">
        <v>164</v>
      </c>
    </row>
    <row r="599" spans="1:8">
      <c r="A599" s="50">
        <f t="shared" si="11"/>
        <v>597</v>
      </c>
      <c r="B599" s="52"/>
      <c r="C599" s="49">
        <v>12</v>
      </c>
      <c r="D599" s="49">
        <v>3</v>
      </c>
      <c r="E599" s="49">
        <v>17.25</v>
      </c>
      <c r="F599" t="s">
        <v>165</v>
      </c>
      <c r="G599" s="2" t="s">
        <v>163</v>
      </c>
      <c r="H599" t="s">
        <v>164</v>
      </c>
    </row>
    <row r="600" spans="1:8">
      <c r="A600" s="50">
        <f t="shared" si="11"/>
        <v>598</v>
      </c>
      <c r="B600" s="52"/>
      <c r="C600" s="49">
        <v>12</v>
      </c>
      <c r="D600" s="49">
        <v>3</v>
      </c>
      <c r="E600" s="49">
        <v>17.25</v>
      </c>
      <c r="F600" t="s">
        <v>165</v>
      </c>
      <c r="G600" s="2" t="s">
        <v>163</v>
      </c>
      <c r="H600" t="s">
        <v>164</v>
      </c>
    </row>
    <row r="601" spans="1:8">
      <c r="A601" s="50">
        <f t="shared" si="11"/>
        <v>599</v>
      </c>
      <c r="B601" s="52"/>
      <c r="C601" s="49">
        <v>12</v>
      </c>
      <c r="D601" s="49">
        <v>3</v>
      </c>
      <c r="E601" s="49">
        <v>17.25</v>
      </c>
      <c r="F601" t="s">
        <v>165</v>
      </c>
      <c r="G601" s="2" t="s">
        <v>163</v>
      </c>
      <c r="H601" t="s">
        <v>164</v>
      </c>
    </row>
    <row r="602" spans="1:8">
      <c r="A602" s="50">
        <f t="shared" si="11"/>
        <v>600</v>
      </c>
      <c r="B602" s="52"/>
      <c r="C602" s="49">
        <v>12</v>
      </c>
      <c r="D602" s="49">
        <v>3</v>
      </c>
      <c r="E602" s="49">
        <v>17.25</v>
      </c>
      <c r="F602" t="s">
        <v>165</v>
      </c>
      <c r="G602" s="2" t="s">
        <v>163</v>
      </c>
      <c r="H602" t="s">
        <v>164</v>
      </c>
    </row>
    <row r="603" spans="1:8">
      <c r="A603" s="50">
        <f t="shared" si="11"/>
        <v>601</v>
      </c>
      <c r="B603" s="52"/>
      <c r="C603" s="49">
        <v>12</v>
      </c>
      <c r="D603" s="49">
        <v>3</v>
      </c>
      <c r="E603" s="49">
        <v>17.25</v>
      </c>
      <c r="F603" t="s">
        <v>165</v>
      </c>
      <c r="G603" s="2" t="s">
        <v>163</v>
      </c>
      <c r="H603" t="s">
        <v>164</v>
      </c>
    </row>
    <row r="604" spans="1:8">
      <c r="A604" s="50">
        <f t="shared" si="11"/>
        <v>602</v>
      </c>
      <c r="B604" s="52"/>
      <c r="C604" s="49">
        <v>12</v>
      </c>
      <c r="D604" s="49">
        <v>3</v>
      </c>
      <c r="E604" s="49">
        <v>17.25</v>
      </c>
      <c r="F604" t="s">
        <v>165</v>
      </c>
      <c r="G604" s="2" t="s">
        <v>163</v>
      </c>
      <c r="H604" t="s">
        <v>164</v>
      </c>
    </row>
    <row r="605" spans="1:8">
      <c r="A605" s="50">
        <f t="shared" si="11"/>
        <v>603</v>
      </c>
      <c r="B605" s="52"/>
      <c r="C605" s="49">
        <v>12</v>
      </c>
      <c r="D605" s="49">
        <v>3</v>
      </c>
      <c r="E605" s="49">
        <v>17.25</v>
      </c>
      <c r="F605" t="s">
        <v>165</v>
      </c>
      <c r="G605" s="2" t="s">
        <v>163</v>
      </c>
      <c r="H605" t="s">
        <v>164</v>
      </c>
    </row>
    <row r="606" spans="1:8">
      <c r="A606" s="50">
        <f t="shared" si="11"/>
        <v>604</v>
      </c>
      <c r="B606" s="52"/>
      <c r="C606" s="49">
        <v>12</v>
      </c>
      <c r="D606" s="49">
        <v>3</v>
      </c>
      <c r="E606" s="49">
        <v>17.25</v>
      </c>
      <c r="F606" t="s">
        <v>165</v>
      </c>
      <c r="G606" s="2" t="s">
        <v>163</v>
      </c>
      <c r="H606" t="s">
        <v>164</v>
      </c>
    </row>
    <row r="607" spans="1:8">
      <c r="A607" s="50">
        <f t="shared" si="11"/>
        <v>605</v>
      </c>
      <c r="B607" s="52"/>
      <c r="C607" s="49">
        <v>12</v>
      </c>
      <c r="D607" s="49">
        <v>3</v>
      </c>
      <c r="E607" s="49">
        <v>17.25</v>
      </c>
      <c r="F607" t="s">
        <v>165</v>
      </c>
      <c r="G607" s="2" t="s">
        <v>163</v>
      </c>
      <c r="H607" t="s">
        <v>164</v>
      </c>
    </row>
    <row r="608" spans="1:8">
      <c r="A608" s="50">
        <f t="shared" si="11"/>
        <v>606</v>
      </c>
      <c r="B608" s="52"/>
      <c r="C608" s="49">
        <v>12</v>
      </c>
      <c r="D608" s="49">
        <v>3</v>
      </c>
      <c r="E608" s="49">
        <v>17.25</v>
      </c>
      <c r="F608" t="s">
        <v>165</v>
      </c>
      <c r="G608" s="2" t="s">
        <v>163</v>
      </c>
      <c r="H608" t="s">
        <v>164</v>
      </c>
    </row>
    <row r="609" spans="1:8">
      <c r="A609" s="50">
        <f t="shared" si="11"/>
        <v>607</v>
      </c>
      <c r="B609" s="52"/>
      <c r="C609" s="49">
        <v>12</v>
      </c>
      <c r="D609" s="49">
        <v>3</v>
      </c>
      <c r="E609" s="49">
        <v>17.25</v>
      </c>
      <c r="F609" t="s">
        <v>165</v>
      </c>
      <c r="G609" s="2" t="s">
        <v>163</v>
      </c>
      <c r="H609" t="s">
        <v>164</v>
      </c>
    </row>
    <row r="610" spans="1:8">
      <c r="A610" s="50">
        <f t="shared" si="11"/>
        <v>608</v>
      </c>
      <c r="B610" s="52"/>
      <c r="C610" s="49">
        <v>12</v>
      </c>
      <c r="D610" s="49">
        <v>3</v>
      </c>
      <c r="E610" s="49">
        <v>17.25</v>
      </c>
      <c r="F610" t="s">
        <v>165</v>
      </c>
      <c r="G610" s="2" t="s">
        <v>163</v>
      </c>
      <c r="H610" t="s">
        <v>164</v>
      </c>
    </row>
    <row r="611" spans="1:8">
      <c r="A611" s="50">
        <f t="shared" si="11"/>
        <v>609</v>
      </c>
      <c r="B611" s="52"/>
      <c r="C611" s="49">
        <v>12</v>
      </c>
      <c r="D611" s="49">
        <v>3</v>
      </c>
      <c r="E611" s="49">
        <v>17.25</v>
      </c>
      <c r="F611" t="s">
        <v>165</v>
      </c>
      <c r="G611" s="2" t="s">
        <v>163</v>
      </c>
      <c r="H611" t="s">
        <v>164</v>
      </c>
    </row>
    <row r="612" spans="1:8">
      <c r="A612" s="50">
        <f t="shared" si="11"/>
        <v>610</v>
      </c>
      <c r="B612" s="52"/>
      <c r="C612" s="49">
        <v>12</v>
      </c>
      <c r="D612" s="49">
        <v>3</v>
      </c>
      <c r="E612" s="49">
        <v>17.25</v>
      </c>
      <c r="F612" t="s">
        <v>165</v>
      </c>
      <c r="G612" s="2" t="s">
        <v>163</v>
      </c>
      <c r="H612" t="s">
        <v>164</v>
      </c>
    </row>
    <row r="613" spans="1:8">
      <c r="A613" s="50">
        <f t="shared" si="11"/>
        <v>611</v>
      </c>
      <c r="B613" s="52"/>
      <c r="C613" s="49">
        <v>12</v>
      </c>
      <c r="D613" s="49">
        <v>3</v>
      </c>
      <c r="E613" s="49">
        <v>17.25</v>
      </c>
      <c r="F613" t="s">
        <v>165</v>
      </c>
      <c r="G613" s="2" t="s">
        <v>163</v>
      </c>
      <c r="H613" t="s">
        <v>164</v>
      </c>
    </row>
    <row r="614" spans="1:8">
      <c r="A614" s="50">
        <f t="shared" si="11"/>
        <v>612</v>
      </c>
      <c r="B614" s="52"/>
      <c r="C614" s="49">
        <v>12</v>
      </c>
      <c r="D614" s="49">
        <v>3</v>
      </c>
      <c r="E614" s="49">
        <v>17.25</v>
      </c>
      <c r="F614" t="s">
        <v>165</v>
      </c>
      <c r="G614" s="2" t="s">
        <v>163</v>
      </c>
      <c r="H614" t="s">
        <v>164</v>
      </c>
    </row>
    <row r="615" spans="1:8">
      <c r="A615" s="50">
        <f t="shared" si="11"/>
        <v>613</v>
      </c>
      <c r="B615" s="52"/>
      <c r="C615" s="49">
        <v>12</v>
      </c>
      <c r="D615" s="49">
        <v>3</v>
      </c>
      <c r="E615" s="49">
        <v>17.25</v>
      </c>
      <c r="F615" t="s">
        <v>165</v>
      </c>
      <c r="G615" s="2" t="s">
        <v>163</v>
      </c>
      <c r="H615" t="s">
        <v>164</v>
      </c>
    </row>
    <row r="616" spans="1:8">
      <c r="A616" s="50">
        <f t="shared" si="11"/>
        <v>614</v>
      </c>
      <c r="B616" s="52"/>
      <c r="C616" s="49">
        <v>12</v>
      </c>
      <c r="D616" s="49">
        <v>3</v>
      </c>
      <c r="E616" s="49">
        <v>17.25</v>
      </c>
      <c r="F616" t="s">
        <v>165</v>
      </c>
      <c r="G616" s="2" t="s">
        <v>163</v>
      </c>
      <c r="H616" t="s">
        <v>164</v>
      </c>
    </row>
    <row r="617" spans="1:8">
      <c r="A617" s="50">
        <f t="shared" si="11"/>
        <v>615</v>
      </c>
      <c r="B617" s="52"/>
      <c r="C617" s="49">
        <v>12</v>
      </c>
      <c r="D617" s="49">
        <v>3</v>
      </c>
      <c r="E617" s="49">
        <v>17.25</v>
      </c>
      <c r="F617" t="s">
        <v>165</v>
      </c>
      <c r="G617" s="2" t="s">
        <v>163</v>
      </c>
      <c r="H617" t="s">
        <v>164</v>
      </c>
    </row>
    <row r="618" spans="1:8">
      <c r="A618" s="50">
        <f t="shared" si="11"/>
        <v>616</v>
      </c>
      <c r="B618" s="52"/>
      <c r="C618" s="49">
        <v>12</v>
      </c>
      <c r="D618" s="49">
        <v>3</v>
      </c>
      <c r="E618" s="49">
        <v>17.25</v>
      </c>
      <c r="F618" t="s">
        <v>165</v>
      </c>
      <c r="G618" s="2" t="s">
        <v>163</v>
      </c>
      <c r="H618" t="s">
        <v>164</v>
      </c>
    </row>
    <row r="619" spans="1:8">
      <c r="A619" s="50">
        <f t="shared" si="11"/>
        <v>617</v>
      </c>
      <c r="B619" s="52"/>
      <c r="C619" s="49">
        <v>12</v>
      </c>
      <c r="D619" s="49">
        <v>3</v>
      </c>
      <c r="E619" s="49">
        <v>17.25</v>
      </c>
      <c r="F619" t="s">
        <v>165</v>
      </c>
      <c r="G619" s="2" t="s">
        <v>163</v>
      </c>
      <c r="H619" t="s">
        <v>164</v>
      </c>
    </row>
    <row r="620" spans="1:8">
      <c r="A620" s="50">
        <f t="shared" si="11"/>
        <v>618</v>
      </c>
      <c r="B620" s="52"/>
      <c r="C620" s="49">
        <v>12</v>
      </c>
      <c r="D620" s="49">
        <v>3</v>
      </c>
      <c r="E620" s="49">
        <v>17.25</v>
      </c>
      <c r="F620" t="s">
        <v>165</v>
      </c>
      <c r="G620" s="2" t="s">
        <v>163</v>
      </c>
      <c r="H620" t="s">
        <v>164</v>
      </c>
    </row>
    <row r="621" spans="1:8">
      <c r="A621" s="50">
        <f t="shared" si="11"/>
        <v>619</v>
      </c>
      <c r="B621" s="52"/>
      <c r="C621" s="49">
        <v>12</v>
      </c>
      <c r="D621" s="49">
        <v>3</v>
      </c>
      <c r="E621" s="49">
        <v>17.25</v>
      </c>
      <c r="F621" t="s">
        <v>165</v>
      </c>
      <c r="G621" s="2" t="s">
        <v>163</v>
      </c>
      <c r="H621" t="s">
        <v>164</v>
      </c>
    </row>
    <row r="622" spans="1:8">
      <c r="A622" s="50">
        <f t="shared" si="11"/>
        <v>620</v>
      </c>
      <c r="B622" s="52"/>
      <c r="C622" s="49">
        <v>12</v>
      </c>
      <c r="D622" s="49">
        <v>3</v>
      </c>
      <c r="E622" s="49">
        <v>17.25</v>
      </c>
      <c r="F622" t="s">
        <v>165</v>
      </c>
      <c r="G622" s="2" t="s">
        <v>163</v>
      </c>
      <c r="H622" t="s">
        <v>164</v>
      </c>
    </row>
    <row r="623" spans="1:8">
      <c r="A623" s="50">
        <f t="shared" si="11"/>
        <v>621</v>
      </c>
      <c r="B623" s="52"/>
      <c r="C623" s="49">
        <v>12</v>
      </c>
      <c r="D623" s="49">
        <v>3</v>
      </c>
      <c r="E623" s="49">
        <v>17.25</v>
      </c>
      <c r="F623" t="s">
        <v>165</v>
      </c>
      <c r="G623" s="2" t="s">
        <v>163</v>
      </c>
      <c r="H623" t="s">
        <v>164</v>
      </c>
    </row>
    <row r="624" spans="1:8">
      <c r="A624" s="50">
        <f t="shared" si="11"/>
        <v>622</v>
      </c>
      <c r="B624" s="52"/>
      <c r="C624" s="49">
        <v>12</v>
      </c>
      <c r="D624" s="49">
        <v>3</v>
      </c>
      <c r="E624" s="49">
        <v>17.25</v>
      </c>
      <c r="F624" t="s">
        <v>165</v>
      </c>
      <c r="G624" s="2" t="s">
        <v>163</v>
      </c>
      <c r="H624" t="s">
        <v>164</v>
      </c>
    </row>
    <row r="625" spans="1:8">
      <c r="A625" s="50">
        <f t="shared" si="11"/>
        <v>623</v>
      </c>
      <c r="B625" s="52"/>
      <c r="C625" s="49">
        <v>12</v>
      </c>
      <c r="D625" s="49">
        <v>3</v>
      </c>
      <c r="E625" s="49">
        <v>17.25</v>
      </c>
      <c r="F625" t="s">
        <v>165</v>
      </c>
      <c r="G625" s="2" t="s">
        <v>163</v>
      </c>
      <c r="H625" t="s">
        <v>164</v>
      </c>
    </row>
    <row r="626" spans="1:8">
      <c r="A626" s="50">
        <f t="shared" si="11"/>
        <v>624</v>
      </c>
      <c r="B626" s="52"/>
      <c r="C626" s="49">
        <v>12</v>
      </c>
      <c r="D626" s="49">
        <v>3</v>
      </c>
      <c r="E626" s="49">
        <v>17.25</v>
      </c>
      <c r="F626" t="s">
        <v>165</v>
      </c>
      <c r="G626" s="2" t="s">
        <v>163</v>
      </c>
      <c r="H626" t="s">
        <v>164</v>
      </c>
    </row>
    <row r="627" spans="1:8">
      <c r="A627" s="50">
        <f t="shared" si="11"/>
        <v>625</v>
      </c>
      <c r="B627" s="52"/>
      <c r="C627" s="49">
        <v>12</v>
      </c>
      <c r="D627" s="49">
        <v>3</v>
      </c>
      <c r="E627" s="49">
        <v>17.25</v>
      </c>
      <c r="F627" t="s">
        <v>165</v>
      </c>
      <c r="G627" s="2" t="s">
        <v>163</v>
      </c>
      <c r="H627" t="s">
        <v>164</v>
      </c>
    </row>
    <row r="628" spans="1:8">
      <c r="A628" s="50">
        <f t="shared" si="11"/>
        <v>626</v>
      </c>
      <c r="B628" s="52"/>
      <c r="C628" s="49">
        <v>12</v>
      </c>
      <c r="D628" s="49">
        <v>3</v>
      </c>
      <c r="E628" s="49">
        <v>17.25</v>
      </c>
      <c r="F628" t="s">
        <v>165</v>
      </c>
      <c r="G628" s="2" t="s">
        <v>163</v>
      </c>
      <c r="H628" t="s">
        <v>164</v>
      </c>
    </row>
    <row r="629" spans="1:8">
      <c r="A629" s="50">
        <f t="shared" ref="A629:A692" si="12">A628+1</f>
        <v>627</v>
      </c>
      <c r="B629" s="52"/>
      <c r="C629" s="49">
        <v>12</v>
      </c>
      <c r="D629" s="49">
        <v>3</v>
      </c>
      <c r="E629" s="49">
        <v>17.25</v>
      </c>
      <c r="F629" t="s">
        <v>165</v>
      </c>
      <c r="G629" s="2" t="s">
        <v>163</v>
      </c>
      <c r="H629" t="s">
        <v>164</v>
      </c>
    </row>
    <row r="630" spans="1:8">
      <c r="A630" s="50">
        <f t="shared" si="12"/>
        <v>628</v>
      </c>
      <c r="B630" s="52"/>
      <c r="C630" s="49">
        <v>12</v>
      </c>
      <c r="D630" s="49">
        <v>3</v>
      </c>
      <c r="E630" s="49">
        <v>17.25</v>
      </c>
      <c r="F630" t="s">
        <v>165</v>
      </c>
      <c r="G630" s="2" t="s">
        <v>163</v>
      </c>
      <c r="H630" t="s">
        <v>164</v>
      </c>
    </row>
    <row r="631" spans="1:8">
      <c r="A631" s="50">
        <f t="shared" si="12"/>
        <v>629</v>
      </c>
      <c r="B631" s="52"/>
      <c r="C631" s="49">
        <v>12</v>
      </c>
      <c r="D631" s="49">
        <v>3</v>
      </c>
      <c r="E631" s="49">
        <v>17.25</v>
      </c>
      <c r="F631" t="s">
        <v>165</v>
      </c>
      <c r="G631" s="2" t="s">
        <v>163</v>
      </c>
      <c r="H631" t="s">
        <v>164</v>
      </c>
    </row>
    <row r="632" spans="1:8">
      <c r="A632" s="50">
        <f t="shared" si="12"/>
        <v>630</v>
      </c>
      <c r="B632" s="52"/>
      <c r="C632" s="49">
        <v>12</v>
      </c>
      <c r="D632" s="49">
        <v>3</v>
      </c>
      <c r="E632" s="49">
        <v>17.25</v>
      </c>
      <c r="F632" t="s">
        <v>165</v>
      </c>
      <c r="G632" s="2" t="s">
        <v>163</v>
      </c>
      <c r="H632" t="s">
        <v>164</v>
      </c>
    </row>
    <row r="633" spans="1:8">
      <c r="A633" s="50">
        <f t="shared" si="12"/>
        <v>631</v>
      </c>
      <c r="B633" s="52"/>
      <c r="C633" s="49">
        <v>12</v>
      </c>
      <c r="D633" s="49">
        <v>3</v>
      </c>
      <c r="E633" s="49">
        <v>17.25</v>
      </c>
      <c r="F633" t="s">
        <v>165</v>
      </c>
      <c r="G633" s="2" t="s">
        <v>163</v>
      </c>
      <c r="H633" t="s">
        <v>164</v>
      </c>
    </row>
    <row r="634" spans="1:8">
      <c r="A634" s="50">
        <f t="shared" si="12"/>
        <v>632</v>
      </c>
      <c r="B634" s="52"/>
      <c r="C634" s="49">
        <v>12</v>
      </c>
      <c r="D634" s="49">
        <v>3</v>
      </c>
      <c r="E634" s="49">
        <v>17.25</v>
      </c>
      <c r="F634" t="s">
        <v>165</v>
      </c>
      <c r="G634" s="2" t="s">
        <v>163</v>
      </c>
      <c r="H634" t="s">
        <v>164</v>
      </c>
    </row>
    <row r="635" spans="1:8">
      <c r="A635" s="50">
        <f t="shared" si="12"/>
        <v>633</v>
      </c>
      <c r="B635" s="52"/>
      <c r="C635" s="49">
        <v>12</v>
      </c>
      <c r="D635" s="49">
        <v>3</v>
      </c>
      <c r="E635" s="49">
        <v>17.25</v>
      </c>
      <c r="F635" t="s">
        <v>165</v>
      </c>
      <c r="G635" s="2" t="s">
        <v>163</v>
      </c>
      <c r="H635" t="s">
        <v>164</v>
      </c>
    </row>
    <row r="636" spans="1:8">
      <c r="A636" s="50">
        <f t="shared" si="12"/>
        <v>634</v>
      </c>
      <c r="B636" s="52"/>
      <c r="C636" s="49">
        <v>12</v>
      </c>
      <c r="D636" s="49">
        <v>3</v>
      </c>
      <c r="E636" s="49">
        <v>17.25</v>
      </c>
      <c r="F636" t="s">
        <v>165</v>
      </c>
      <c r="G636" s="2" t="s">
        <v>163</v>
      </c>
      <c r="H636" t="s">
        <v>164</v>
      </c>
    </row>
    <row r="637" spans="1:8">
      <c r="A637" s="50">
        <f t="shared" si="12"/>
        <v>635</v>
      </c>
      <c r="B637" s="52"/>
      <c r="C637" s="49">
        <v>12</v>
      </c>
      <c r="D637" s="49">
        <v>3</v>
      </c>
      <c r="E637" s="49">
        <v>17.25</v>
      </c>
      <c r="F637" t="s">
        <v>165</v>
      </c>
      <c r="G637" s="2" t="s">
        <v>163</v>
      </c>
      <c r="H637" t="s">
        <v>164</v>
      </c>
    </row>
    <row r="638" spans="1:8">
      <c r="A638" s="50">
        <f t="shared" si="12"/>
        <v>636</v>
      </c>
      <c r="B638" s="52"/>
      <c r="C638" s="49">
        <v>12</v>
      </c>
      <c r="D638" s="49">
        <v>3</v>
      </c>
      <c r="E638" s="49">
        <v>17.25</v>
      </c>
      <c r="F638" t="s">
        <v>165</v>
      </c>
      <c r="G638" s="2" t="s">
        <v>163</v>
      </c>
      <c r="H638" t="s">
        <v>164</v>
      </c>
    </row>
    <row r="639" spans="1:8">
      <c r="A639" s="50">
        <f t="shared" si="12"/>
        <v>637</v>
      </c>
      <c r="B639" s="52"/>
      <c r="C639" s="49">
        <v>12</v>
      </c>
      <c r="D639" s="49">
        <v>3</v>
      </c>
      <c r="E639" s="49">
        <v>17.25</v>
      </c>
      <c r="F639" t="s">
        <v>165</v>
      </c>
      <c r="G639" s="2" t="s">
        <v>163</v>
      </c>
      <c r="H639" t="s">
        <v>164</v>
      </c>
    </row>
    <row r="640" spans="1:8">
      <c r="A640" s="50">
        <f t="shared" si="12"/>
        <v>638</v>
      </c>
      <c r="B640" s="52"/>
      <c r="C640" s="49">
        <v>12</v>
      </c>
      <c r="D640" s="49">
        <v>3</v>
      </c>
      <c r="E640" s="49">
        <v>17.25</v>
      </c>
      <c r="F640" t="s">
        <v>165</v>
      </c>
      <c r="G640" s="2" t="s">
        <v>163</v>
      </c>
      <c r="H640" t="s">
        <v>164</v>
      </c>
    </row>
    <row r="641" spans="1:8">
      <c r="A641" s="50">
        <f t="shared" si="12"/>
        <v>639</v>
      </c>
      <c r="B641" s="52"/>
      <c r="C641" s="49">
        <v>12</v>
      </c>
      <c r="D641" s="49">
        <v>3</v>
      </c>
      <c r="E641" s="49">
        <v>17.25</v>
      </c>
      <c r="F641" t="s">
        <v>165</v>
      </c>
      <c r="G641" s="2" t="s">
        <v>163</v>
      </c>
      <c r="H641" t="s">
        <v>164</v>
      </c>
    </row>
    <row r="642" spans="1:8">
      <c r="A642" s="50">
        <f t="shared" si="12"/>
        <v>640</v>
      </c>
      <c r="B642" s="52"/>
      <c r="C642" s="49">
        <v>12</v>
      </c>
      <c r="D642" s="49">
        <v>3</v>
      </c>
      <c r="E642" s="49">
        <v>17.25</v>
      </c>
      <c r="F642" t="s">
        <v>165</v>
      </c>
      <c r="G642" s="2" t="s">
        <v>163</v>
      </c>
      <c r="H642" t="s">
        <v>164</v>
      </c>
    </row>
    <row r="643" spans="1:8">
      <c r="A643" s="50">
        <f t="shared" si="12"/>
        <v>641</v>
      </c>
      <c r="B643" s="52"/>
      <c r="C643" s="49">
        <v>12</v>
      </c>
      <c r="D643" s="49">
        <v>3</v>
      </c>
      <c r="E643" s="49">
        <v>17.25</v>
      </c>
      <c r="F643" t="s">
        <v>165</v>
      </c>
      <c r="G643" s="2" t="s">
        <v>163</v>
      </c>
      <c r="H643" t="s">
        <v>164</v>
      </c>
    </row>
    <row r="644" spans="1:8">
      <c r="A644" s="50">
        <f t="shared" si="12"/>
        <v>642</v>
      </c>
      <c r="B644" s="52"/>
      <c r="C644" s="49">
        <v>12</v>
      </c>
      <c r="D644" s="49">
        <v>3</v>
      </c>
      <c r="E644" s="49">
        <v>17.25</v>
      </c>
      <c r="F644" t="s">
        <v>165</v>
      </c>
      <c r="G644" s="2" t="s">
        <v>163</v>
      </c>
      <c r="H644" t="s">
        <v>164</v>
      </c>
    </row>
    <row r="645" spans="1:8">
      <c r="A645" s="50">
        <f t="shared" si="12"/>
        <v>643</v>
      </c>
      <c r="B645" s="52"/>
      <c r="C645" s="49">
        <v>12</v>
      </c>
      <c r="D645" s="49">
        <v>3</v>
      </c>
      <c r="E645" s="49">
        <v>17.25</v>
      </c>
      <c r="F645" t="s">
        <v>165</v>
      </c>
      <c r="G645" s="2" t="s">
        <v>163</v>
      </c>
      <c r="H645" t="s">
        <v>164</v>
      </c>
    </row>
    <row r="646" spans="1:8">
      <c r="A646" s="50">
        <f t="shared" si="12"/>
        <v>644</v>
      </c>
      <c r="B646" s="52"/>
      <c r="C646" s="49">
        <v>12</v>
      </c>
      <c r="D646" s="49">
        <v>3</v>
      </c>
      <c r="E646" s="49">
        <v>17.25</v>
      </c>
      <c r="F646" t="s">
        <v>165</v>
      </c>
      <c r="G646" s="2" t="s">
        <v>163</v>
      </c>
      <c r="H646" t="s">
        <v>164</v>
      </c>
    </row>
    <row r="647" spans="1:8">
      <c r="A647" s="50">
        <f t="shared" si="12"/>
        <v>645</v>
      </c>
      <c r="B647" s="52"/>
      <c r="C647" s="49">
        <v>12</v>
      </c>
      <c r="D647" s="49">
        <v>3</v>
      </c>
      <c r="E647" s="49">
        <v>17.25</v>
      </c>
      <c r="F647" t="s">
        <v>165</v>
      </c>
      <c r="G647" s="2" t="s">
        <v>163</v>
      </c>
      <c r="H647" t="s">
        <v>164</v>
      </c>
    </row>
    <row r="648" spans="1:8">
      <c r="A648" s="50">
        <f t="shared" si="12"/>
        <v>646</v>
      </c>
      <c r="B648" s="52"/>
      <c r="C648" s="49">
        <v>12</v>
      </c>
      <c r="D648" s="49">
        <v>3</v>
      </c>
      <c r="E648" s="49">
        <v>17.25</v>
      </c>
      <c r="F648" t="s">
        <v>165</v>
      </c>
      <c r="G648" s="2" t="s">
        <v>163</v>
      </c>
      <c r="H648" t="s">
        <v>164</v>
      </c>
    </row>
    <row r="649" spans="1:8">
      <c r="A649" s="50">
        <f t="shared" si="12"/>
        <v>647</v>
      </c>
      <c r="B649" s="52"/>
      <c r="C649" s="49">
        <v>12</v>
      </c>
      <c r="D649" s="49">
        <v>3</v>
      </c>
      <c r="E649" s="49">
        <v>17.25</v>
      </c>
      <c r="F649" t="s">
        <v>165</v>
      </c>
      <c r="G649" s="2" t="s">
        <v>163</v>
      </c>
      <c r="H649" t="s">
        <v>164</v>
      </c>
    </row>
    <row r="650" spans="1:8">
      <c r="A650" s="50">
        <f t="shared" si="12"/>
        <v>648</v>
      </c>
      <c r="B650" s="52"/>
      <c r="C650" s="49">
        <v>12</v>
      </c>
      <c r="D650" s="49">
        <v>3</v>
      </c>
      <c r="E650" s="49">
        <v>17.25</v>
      </c>
      <c r="F650" t="s">
        <v>165</v>
      </c>
      <c r="G650" s="2" t="s">
        <v>163</v>
      </c>
      <c r="H650" t="s">
        <v>164</v>
      </c>
    </row>
    <row r="651" spans="1:8">
      <c r="A651" s="50">
        <f t="shared" si="12"/>
        <v>649</v>
      </c>
      <c r="B651" s="52"/>
      <c r="C651" s="49">
        <v>12</v>
      </c>
      <c r="D651" s="49">
        <v>3</v>
      </c>
      <c r="E651" s="49">
        <v>17.25</v>
      </c>
      <c r="F651" t="s">
        <v>165</v>
      </c>
      <c r="G651" s="2" t="s">
        <v>163</v>
      </c>
      <c r="H651" t="s">
        <v>164</v>
      </c>
    </row>
    <row r="652" spans="1:8">
      <c r="A652" s="50">
        <f t="shared" si="12"/>
        <v>650</v>
      </c>
      <c r="B652" s="52"/>
      <c r="C652" s="49">
        <v>12</v>
      </c>
      <c r="D652" s="49">
        <v>3</v>
      </c>
      <c r="E652" s="49">
        <v>17.25</v>
      </c>
      <c r="F652" t="s">
        <v>165</v>
      </c>
      <c r="G652" s="2" t="s">
        <v>163</v>
      </c>
      <c r="H652" t="s">
        <v>164</v>
      </c>
    </row>
    <row r="653" spans="1:8">
      <c r="A653" s="50">
        <f t="shared" si="12"/>
        <v>651</v>
      </c>
      <c r="B653" s="52"/>
      <c r="C653" s="49">
        <v>12</v>
      </c>
      <c r="D653" s="49">
        <v>3</v>
      </c>
      <c r="E653" s="49">
        <v>17.25</v>
      </c>
      <c r="F653" t="s">
        <v>165</v>
      </c>
      <c r="G653" s="2" t="s">
        <v>163</v>
      </c>
      <c r="H653" t="s">
        <v>164</v>
      </c>
    </row>
    <row r="654" spans="1:8">
      <c r="A654" s="50">
        <f t="shared" si="12"/>
        <v>652</v>
      </c>
      <c r="B654" s="52"/>
      <c r="C654" s="49">
        <v>12</v>
      </c>
      <c r="D654" s="49">
        <v>3</v>
      </c>
      <c r="E654" s="49">
        <v>17.25</v>
      </c>
      <c r="F654" t="s">
        <v>165</v>
      </c>
      <c r="G654" s="2" t="s">
        <v>163</v>
      </c>
      <c r="H654" t="s">
        <v>164</v>
      </c>
    </row>
    <row r="655" spans="1:8">
      <c r="A655" s="50">
        <f t="shared" si="12"/>
        <v>653</v>
      </c>
      <c r="B655" s="52"/>
      <c r="C655" s="49">
        <v>12</v>
      </c>
      <c r="D655" s="49">
        <v>3</v>
      </c>
      <c r="E655" s="49">
        <v>17.25</v>
      </c>
      <c r="F655" t="s">
        <v>165</v>
      </c>
      <c r="G655" s="2" t="s">
        <v>163</v>
      </c>
      <c r="H655" t="s">
        <v>164</v>
      </c>
    </row>
    <row r="656" spans="1:8">
      <c r="A656" s="50">
        <f t="shared" si="12"/>
        <v>654</v>
      </c>
      <c r="B656" s="52"/>
      <c r="C656" s="49">
        <v>12</v>
      </c>
      <c r="D656" s="49">
        <v>3</v>
      </c>
      <c r="E656" s="49">
        <v>17.25</v>
      </c>
      <c r="F656" t="s">
        <v>165</v>
      </c>
      <c r="G656" s="2" t="s">
        <v>163</v>
      </c>
      <c r="H656" t="s">
        <v>164</v>
      </c>
    </row>
    <row r="657" spans="1:8">
      <c r="A657" s="50">
        <f t="shared" si="12"/>
        <v>655</v>
      </c>
      <c r="B657" s="52"/>
      <c r="C657" s="49">
        <v>12</v>
      </c>
      <c r="D657" s="49">
        <v>3</v>
      </c>
      <c r="E657" s="49">
        <v>17.25</v>
      </c>
      <c r="F657" t="s">
        <v>165</v>
      </c>
      <c r="G657" s="2" t="s">
        <v>163</v>
      </c>
      <c r="H657" t="s">
        <v>164</v>
      </c>
    </row>
    <row r="658" spans="1:8">
      <c r="A658" s="50">
        <f t="shared" si="12"/>
        <v>656</v>
      </c>
      <c r="B658" s="52"/>
      <c r="C658" s="49">
        <v>12</v>
      </c>
      <c r="D658" s="49">
        <v>3</v>
      </c>
      <c r="E658" s="49">
        <v>17.25</v>
      </c>
      <c r="F658" t="s">
        <v>165</v>
      </c>
      <c r="G658" s="2" t="s">
        <v>163</v>
      </c>
      <c r="H658" t="s">
        <v>164</v>
      </c>
    </row>
    <row r="659" spans="1:8">
      <c r="A659" s="50">
        <f t="shared" si="12"/>
        <v>657</v>
      </c>
      <c r="B659" s="52"/>
      <c r="C659" s="49">
        <v>12</v>
      </c>
      <c r="D659" s="49">
        <v>3</v>
      </c>
      <c r="E659" s="49">
        <v>17.25</v>
      </c>
      <c r="F659" t="s">
        <v>165</v>
      </c>
      <c r="G659" s="2" t="s">
        <v>163</v>
      </c>
      <c r="H659" t="s">
        <v>164</v>
      </c>
    </row>
    <row r="660" spans="1:8">
      <c r="A660" s="50">
        <f t="shared" si="12"/>
        <v>658</v>
      </c>
      <c r="B660" s="52"/>
      <c r="C660" s="49">
        <v>12</v>
      </c>
      <c r="D660" s="49">
        <v>3</v>
      </c>
      <c r="E660" s="49">
        <v>17.25</v>
      </c>
      <c r="F660" t="s">
        <v>165</v>
      </c>
      <c r="G660" s="2" t="s">
        <v>163</v>
      </c>
      <c r="H660" t="s">
        <v>164</v>
      </c>
    </row>
    <row r="661" spans="1:8">
      <c r="A661" s="50">
        <f t="shared" si="12"/>
        <v>659</v>
      </c>
      <c r="B661" s="52"/>
      <c r="C661" s="49">
        <v>12</v>
      </c>
      <c r="D661" s="49">
        <v>3</v>
      </c>
      <c r="E661" s="49">
        <v>17.25</v>
      </c>
      <c r="F661" t="s">
        <v>165</v>
      </c>
      <c r="G661" s="2" t="s">
        <v>163</v>
      </c>
      <c r="H661" t="s">
        <v>164</v>
      </c>
    </row>
    <row r="662" spans="1:8">
      <c r="A662" s="50">
        <f t="shared" si="12"/>
        <v>660</v>
      </c>
      <c r="B662" s="52"/>
      <c r="C662" s="49">
        <v>12</v>
      </c>
      <c r="D662" s="49">
        <v>3</v>
      </c>
      <c r="E662" s="49">
        <v>17.25</v>
      </c>
      <c r="F662" t="s">
        <v>165</v>
      </c>
      <c r="G662" s="2" t="s">
        <v>163</v>
      </c>
      <c r="H662" t="s">
        <v>164</v>
      </c>
    </row>
    <row r="663" spans="1:8">
      <c r="A663" s="50">
        <f t="shared" si="12"/>
        <v>661</v>
      </c>
      <c r="B663" s="52"/>
      <c r="C663" s="49">
        <v>12</v>
      </c>
      <c r="D663" s="49">
        <v>3</v>
      </c>
      <c r="E663" s="49">
        <v>17.25</v>
      </c>
      <c r="F663" t="s">
        <v>165</v>
      </c>
      <c r="G663" s="2" t="s">
        <v>163</v>
      </c>
      <c r="H663" t="s">
        <v>164</v>
      </c>
    </row>
    <row r="664" spans="1:8">
      <c r="A664" s="50">
        <f t="shared" si="12"/>
        <v>662</v>
      </c>
      <c r="B664" s="52"/>
      <c r="C664" s="49">
        <v>12</v>
      </c>
      <c r="D664" s="49">
        <v>3</v>
      </c>
      <c r="E664" s="49">
        <v>17.25</v>
      </c>
      <c r="F664" t="s">
        <v>165</v>
      </c>
      <c r="G664" s="2" t="s">
        <v>163</v>
      </c>
      <c r="H664" t="s">
        <v>164</v>
      </c>
    </row>
    <row r="665" spans="1:8">
      <c r="A665" s="50">
        <f t="shared" si="12"/>
        <v>663</v>
      </c>
      <c r="B665" s="52"/>
      <c r="C665" s="49">
        <v>12</v>
      </c>
      <c r="D665" s="49">
        <v>3</v>
      </c>
      <c r="E665" s="49">
        <v>17.25</v>
      </c>
      <c r="F665" t="s">
        <v>165</v>
      </c>
      <c r="G665" s="2" t="s">
        <v>163</v>
      </c>
      <c r="H665" t="s">
        <v>164</v>
      </c>
    </row>
    <row r="666" spans="1:8">
      <c r="A666" s="50">
        <f t="shared" si="12"/>
        <v>664</v>
      </c>
      <c r="B666" s="52"/>
      <c r="C666" s="49">
        <v>12</v>
      </c>
      <c r="D666" s="49">
        <v>3</v>
      </c>
      <c r="E666" s="49">
        <v>17.25</v>
      </c>
      <c r="F666" t="s">
        <v>165</v>
      </c>
      <c r="G666" s="2" t="s">
        <v>163</v>
      </c>
      <c r="H666" t="s">
        <v>164</v>
      </c>
    </row>
    <row r="667" spans="1:8">
      <c r="A667" s="50">
        <f t="shared" si="12"/>
        <v>665</v>
      </c>
      <c r="B667" s="52"/>
      <c r="C667" s="49">
        <v>12</v>
      </c>
      <c r="D667" s="49">
        <v>3</v>
      </c>
      <c r="E667" s="49">
        <v>17.25</v>
      </c>
      <c r="F667" t="s">
        <v>165</v>
      </c>
      <c r="G667" s="2" t="s">
        <v>163</v>
      </c>
      <c r="H667" t="s">
        <v>164</v>
      </c>
    </row>
    <row r="668" spans="1:8">
      <c r="A668" s="50">
        <f t="shared" si="12"/>
        <v>666</v>
      </c>
      <c r="B668" s="52"/>
      <c r="C668" s="49">
        <v>12</v>
      </c>
      <c r="D668" s="49">
        <v>3</v>
      </c>
      <c r="E668" s="49">
        <v>17.25</v>
      </c>
      <c r="F668" t="s">
        <v>165</v>
      </c>
      <c r="G668" s="2" t="s">
        <v>163</v>
      </c>
      <c r="H668" t="s">
        <v>164</v>
      </c>
    </row>
    <row r="669" spans="1:8">
      <c r="A669" s="50">
        <f t="shared" si="12"/>
        <v>667</v>
      </c>
      <c r="B669" s="52"/>
      <c r="C669" s="49">
        <v>12</v>
      </c>
      <c r="D669" s="49">
        <v>3</v>
      </c>
      <c r="E669" s="49">
        <v>17.25</v>
      </c>
      <c r="F669" t="s">
        <v>165</v>
      </c>
      <c r="G669" s="2" t="s">
        <v>163</v>
      </c>
      <c r="H669" t="s">
        <v>164</v>
      </c>
    </row>
    <row r="670" spans="1:8">
      <c r="A670" s="50">
        <f t="shared" si="12"/>
        <v>668</v>
      </c>
      <c r="B670" s="52"/>
      <c r="C670" s="49">
        <v>12</v>
      </c>
      <c r="D670" s="49">
        <v>3</v>
      </c>
      <c r="E670" s="49">
        <v>17.25</v>
      </c>
      <c r="F670" t="s">
        <v>165</v>
      </c>
      <c r="G670" s="2" t="s">
        <v>163</v>
      </c>
      <c r="H670" t="s">
        <v>164</v>
      </c>
    </row>
    <row r="671" spans="1:8">
      <c r="A671" s="50">
        <f t="shared" si="12"/>
        <v>669</v>
      </c>
      <c r="B671" s="52"/>
      <c r="C671" s="49">
        <v>12</v>
      </c>
      <c r="D671" s="49">
        <v>3</v>
      </c>
      <c r="E671" s="49">
        <v>17.25</v>
      </c>
      <c r="F671" t="s">
        <v>165</v>
      </c>
      <c r="G671" s="2" t="s">
        <v>163</v>
      </c>
      <c r="H671" t="s">
        <v>164</v>
      </c>
    </row>
    <row r="672" spans="1:8">
      <c r="A672" s="50">
        <f t="shared" si="12"/>
        <v>670</v>
      </c>
      <c r="B672" s="52"/>
      <c r="C672" s="49">
        <v>12</v>
      </c>
      <c r="D672" s="49">
        <v>3</v>
      </c>
      <c r="E672" s="49">
        <v>17.25</v>
      </c>
      <c r="F672" t="s">
        <v>165</v>
      </c>
      <c r="G672" s="2" t="s">
        <v>163</v>
      </c>
      <c r="H672" t="s">
        <v>164</v>
      </c>
    </row>
    <row r="673" spans="1:8">
      <c r="A673" s="50">
        <f t="shared" si="12"/>
        <v>671</v>
      </c>
      <c r="B673" s="52"/>
      <c r="C673" s="49">
        <v>12</v>
      </c>
      <c r="D673" s="49">
        <v>3</v>
      </c>
      <c r="E673" s="49">
        <v>17.25</v>
      </c>
      <c r="F673" t="s">
        <v>165</v>
      </c>
      <c r="G673" s="2" t="s">
        <v>163</v>
      </c>
      <c r="H673" t="s">
        <v>164</v>
      </c>
    </row>
    <row r="674" spans="1:8">
      <c r="A674" s="50">
        <f t="shared" si="12"/>
        <v>672</v>
      </c>
      <c r="B674" s="52"/>
      <c r="C674" s="49">
        <v>12</v>
      </c>
      <c r="D674" s="49">
        <v>3</v>
      </c>
      <c r="E674" s="49">
        <v>17.25</v>
      </c>
      <c r="F674" t="s">
        <v>165</v>
      </c>
      <c r="G674" s="2" t="s">
        <v>163</v>
      </c>
      <c r="H674" t="s">
        <v>164</v>
      </c>
    </row>
    <row r="675" spans="1:8">
      <c r="A675" s="50">
        <f t="shared" si="12"/>
        <v>673</v>
      </c>
      <c r="B675" s="52"/>
      <c r="C675" s="49">
        <v>12</v>
      </c>
      <c r="D675" s="49">
        <v>3</v>
      </c>
      <c r="E675" s="49">
        <v>17.25</v>
      </c>
      <c r="F675" t="s">
        <v>165</v>
      </c>
      <c r="G675" s="2" t="s">
        <v>163</v>
      </c>
      <c r="H675" t="s">
        <v>164</v>
      </c>
    </row>
    <row r="676" spans="1:8">
      <c r="A676" s="50">
        <f t="shared" si="12"/>
        <v>674</v>
      </c>
      <c r="B676" s="52"/>
      <c r="C676" s="49">
        <v>12</v>
      </c>
      <c r="D676" s="49">
        <v>3</v>
      </c>
      <c r="E676" s="49">
        <v>17.25</v>
      </c>
      <c r="F676" t="s">
        <v>165</v>
      </c>
      <c r="G676" s="2" t="s">
        <v>163</v>
      </c>
      <c r="H676" t="s">
        <v>164</v>
      </c>
    </row>
    <row r="677" spans="1:8">
      <c r="A677" s="50">
        <f t="shared" si="12"/>
        <v>675</v>
      </c>
      <c r="B677" s="52"/>
      <c r="C677" s="49">
        <v>12</v>
      </c>
      <c r="D677" s="49">
        <v>3</v>
      </c>
      <c r="E677" s="49">
        <v>17.25</v>
      </c>
      <c r="F677" t="s">
        <v>165</v>
      </c>
      <c r="G677" s="2" t="s">
        <v>163</v>
      </c>
      <c r="H677" t="s">
        <v>164</v>
      </c>
    </row>
    <row r="678" spans="1:8">
      <c r="A678" s="50">
        <f t="shared" si="12"/>
        <v>676</v>
      </c>
      <c r="B678" s="52"/>
      <c r="C678" s="49">
        <v>12</v>
      </c>
      <c r="D678" s="49">
        <v>3</v>
      </c>
      <c r="E678" s="49">
        <v>17.25</v>
      </c>
      <c r="F678" t="s">
        <v>165</v>
      </c>
      <c r="G678" s="2" t="s">
        <v>163</v>
      </c>
      <c r="H678" t="s">
        <v>164</v>
      </c>
    </row>
    <row r="679" spans="1:8">
      <c r="A679" s="50">
        <f t="shared" si="12"/>
        <v>677</v>
      </c>
      <c r="B679" s="52"/>
      <c r="C679" s="49">
        <v>12</v>
      </c>
      <c r="D679" s="49">
        <v>3</v>
      </c>
      <c r="E679" s="49">
        <v>17.25</v>
      </c>
      <c r="F679" t="s">
        <v>165</v>
      </c>
      <c r="G679" s="2" t="s">
        <v>163</v>
      </c>
      <c r="H679" t="s">
        <v>164</v>
      </c>
    </row>
    <row r="680" spans="1:8">
      <c r="A680" s="50">
        <f t="shared" si="12"/>
        <v>678</v>
      </c>
      <c r="B680" s="52"/>
      <c r="C680" s="49">
        <v>12</v>
      </c>
      <c r="D680" s="49">
        <v>3</v>
      </c>
      <c r="E680" s="49">
        <v>17.25</v>
      </c>
      <c r="F680" t="s">
        <v>165</v>
      </c>
      <c r="G680" s="2" t="s">
        <v>163</v>
      </c>
      <c r="H680" t="s">
        <v>164</v>
      </c>
    </row>
    <row r="681" spans="1:8">
      <c r="A681" s="50">
        <f t="shared" si="12"/>
        <v>679</v>
      </c>
      <c r="B681" s="52"/>
      <c r="C681" s="49">
        <v>12</v>
      </c>
      <c r="D681" s="49">
        <v>3</v>
      </c>
      <c r="E681" s="49">
        <v>17.25</v>
      </c>
      <c r="F681" t="s">
        <v>165</v>
      </c>
      <c r="G681" s="2" t="s">
        <v>163</v>
      </c>
      <c r="H681" t="s">
        <v>164</v>
      </c>
    </row>
    <row r="682" spans="1:8">
      <c r="A682" s="50">
        <f t="shared" si="12"/>
        <v>680</v>
      </c>
      <c r="B682" s="52"/>
      <c r="C682" s="49">
        <v>12</v>
      </c>
      <c r="D682" s="49">
        <v>3</v>
      </c>
      <c r="E682" s="49">
        <v>17.25</v>
      </c>
      <c r="F682" t="s">
        <v>165</v>
      </c>
      <c r="G682" s="2" t="s">
        <v>163</v>
      </c>
      <c r="H682" t="s">
        <v>164</v>
      </c>
    </row>
    <row r="683" spans="1:8">
      <c r="A683" s="50">
        <f t="shared" si="12"/>
        <v>681</v>
      </c>
      <c r="B683" s="52"/>
      <c r="C683" s="49">
        <v>12</v>
      </c>
      <c r="D683" s="49">
        <v>3</v>
      </c>
      <c r="E683" s="49">
        <v>17.25</v>
      </c>
      <c r="F683" t="s">
        <v>165</v>
      </c>
      <c r="G683" s="2" t="s">
        <v>163</v>
      </c>
      <c r="H683" t="s">
        <v>164</v>
      </c>
    </row>
    <row r="684" spans="1:8">
      <c r="A684" s="50">
        <f t="shared" si="12"/>
        <v>682</v>
      </c>
      <c r="B684" s="52"/>
      <c r="C684" s="49">
        <v>12</v>
      </c>
      <c r="D684" s="49">
        <v>3</v>
      </c>
      <c r="E684" s="49">
        <v>17.25</v>
      </c>
      <c r="F684" t="s">
        <v>165</v>
      </c>
      <c r="G684" s="2" t="s">
        <v>163</v>
      </c>
      <c r="H684" t="s">
        <v>164</v>
      </c>
    </row>
    <row r="685" spans="1:8">
      <c r="A685" s="50">
        <f t="shared" si="12"/>
        <v>683</v>
      </c>
      <c r="B685" s="52"/>
      <c r="C685" s="49">
        <v>12</v>
      </c>
      <c r="D685" s="49">
        <v>3</v>
      </c>
      <c r="E685" s="49">
        <v>17.25</v>
      </c>
      <c r="F685" t="s">
        <v>165</v>
      </c>
      <c r="G685" s="2" t="s">
        <v>163</v>
      </c>
      <c r="H685" t="s">
        <v>164</v>
      </c>
    </row>
    <row r="686" spans="1:8">
      <c r="A686" s="50">
        <f t="shared" si="12"/>
        <v>684</v>
      </c>
      <c r="B686" s="52"/>
      <c r="C686" s="49">
        <v>12</v>
      </c>
      <c r="D686" s="49">
        <v>3</v>
      </c>
      <c r="E686" s="49">
        <v>17.25</v>
      </c>
      <c r="F686" t="s">
        <v>165</v>
      </c>
      <c r="G686" s="2" t="s">
        <v>163</v>
      </c>
      <c r="H686" t="s">
        <v>164</v>
      </c>
    </row>
    <row r="687" spans="1:8">
      <c r="A687" s="50">
        <f t="shared" si="12"/>
        <v>685</v>
      </c>
      <c r="B687" s="52"/>
      <c r="C687" s="49">
        <v>12</v>
      </c>
      <c r="D687" s="49">
        <v>3</v>
      </c>
      <c r="E687" s="49">
        <v>17.25</v>
      </c>
      <c r="F687" t="s">
        <v>165</v>
      </c>
      <c r="G687" s="2" t="s">
        <v>163</v>
      </c>
      <c r="H687" t="s">
        <v>164</v>
      </c>
    </row>
    <row r="688" spans="1:8">
      <c r="A688" s="50">
        <f t="shared" si="12"/>
        <v>686</v>
      </c>
      <c r="B688" s="52"/>
      <c r="C688" s="49">
        <v>12</v>
      </c>
      <c r="D688" s="49">
        <v>3</v>
      </c>
      <c r="E688" s="49">
        <v>17.25</v>
      </c>
      <c r="F688" t="s">
        <v>165</v>
      </c>
      <c r="G688" s="2" t="s">
        <v>163</v>
      </c>
      <c r="H688" t="s">
        <v>164</v>
      </c>
    </row>
    <row r="689" spans="1:8">
      <c r="A689" s="50">
        <f t="shared" si="12"/>
        <v>687</v>
      </c>
      <c r="B689" s="52"/>
      <c r="C689" s="49">
        <v>12</v>
      </c>
      <c r="D689" s="49">
        <v>3</v>
      </c>
      <c r="E689" s="49">
        <v>17.25</v>
      </c>
      <c r="F689" t="s">
        <v>165</v>
      </c>
      <c r="G689" s="2" t="s">
        <v>163</v>
      </c>
      <c r="H689" t="s">
        <v>164</v>
      </c>
    </row>
    <row r="690" spans="1:8">
      <c r="A690" s="50">
        <f t="shared" si="12"/>
        <v>688</v>
      </c>
      <c r="B690" s="52"/>
      <c r="C690" s="49">
        <v>12</v>
      </c>
      <c r="D690" s="49">
        <v>3</v>
      </c>
      <c r="E690" s="49">
        <v>17.25</v>
      </c>
      <c r="F690" t="s">
        <v>165</v>
      </c>
      <c r="G690" s="2" t="s">
        <v>163</v>
      </c>
      <c r="H690" t="s">
        <v>164</v>
      </c>
    </row>
    <row r="691" spans="1:8">
      <c r="A691" s="50">
        <f t="shared" si="12"/>
        <v>689</v>
      </c>
      <c r="B691" s="52"/>
      <c r="C691" s="49">
        <v>12</v>
      </c>
      <c r="D691" s="49">
        <v>3</v>
      </c>
      <c r="E691" s="49">
        <v>17.25</v>
      </c>
      <c r="F691" t="s">
        <v>165</v>
      </c>
      <c r="G691" s="2" t="s">
        <v>163</v>
      </c>
      <c r="H691" t="s">
        <v>164</v>
      </c>
    </row>
    <row r="692" spans="1:8">
      <c r="A692" s="50">
        <f t="shared" si="12"/>
        <v>690</v>
      </c>
      <c r="B692" s="52"/>
      <c r="C692" s="49">
        <v>12</v>
      </c>
      <c r="D692" s="49">
        <v>3</v>
      </c>
      <c r="E692" s="49">
        <v>17.25</v>
      </c>
      <c r="F692" t="s">
        <v>165</v>
      </c>
      <c r="G692" s="2" t="s">
        <v>163</v>
      </c>
      <c r="H692" t="s">
        <v>164</v>
      </c>
    </row>
    <row r="693" spans="1:8">
      <c r="A693" s="50">
        <f t="shared" ref="A693:A756" si="13">A692+1</f>
        <v>691</v>
      </c>
      <c r="B693" s="52"/>
      <c r="C693" s="49">
        <v>12</v>
      </c>
      <c r="D693" s="49">
        <v>3</v>
      </c>
      <c r="E693" s="49">
        <v>17.25</v>
      </c>
      <c r="F693" t="s">
        <v>165</v>
      </c>
      <c r="G693" s="2" t="s">
        <v>163</v>
      </c>
      <c r="H693" t="s">
        <v>164</v>
      </c>
    </row>
    <row r="694" spans="1:8">
      <c r="A694" s="50">
        <f t="shared" si="13"/>
        <v>692</v>
      </c>
      <c r="B694" s="52"/>
      <c r="C694" s="49">
        <v>12</v>
      </c>
      <c r="D694" s="49">
        <v>3</v>
      </c>
      <c r="E694" s="49">
        <v>17.25</v>
      </c>
      <c r="F694" t="s">
        <v>165</v>
      </c>
      <c r="G694" s="2" t="s">
        <v>163</v>
      </c>
      <c r="H694" t="s">
        <v>164</v>
      </c>
    </row>
    <row r="695" spans="1:8">
      <c r="A695" s="50">
        <f t="shared" si="13"/>
        <v>693</v>
      </c>
      <c r="B695" s="52"/>
      <c r="C695" s="49">
        <v>12</v>
      </c>
      <c r="D695" s="49">
        <v>3</v>
      </c>
      <c r="E695" s="49">
        <v>17.25</v>
      </c>
      <c r="F695" t="s">
        <v>165</v>
      </c>
      <c r="G695" s="2" t="s">
        <v>163</v>
      </c>
      <c r="H695" t="s">
        <v>164</v>
      </c>
    </row>
    <row r="696" spans="1:8">
      <c r="A696" s="50">
        <f t="shared" si="13"/>
        <v>694</v>
      </c>
      <c r="B696" s="52"/>
      <c r="C696" s="49">
        <v>12</v>
      </c>
      <c r="D696" s="49">
        <v>3</v>
      </c>
      <c r="E696" s="49">
        <v>17.25</v>
      </c>
      <c r="F696" t="s">
        <v>165</v>
      </c>
      <c r="G696" s="2" t="s">
        <v>163</v>
      </c>
      <c r="H696" t="s">
        <v>164</v>
      </c>
    </row>
    <row r="697" spans="1:8">
      <c r="A697" s="50">
        <f t="shared" si="13"/>
        <v>695</v>
      </c>
      <c r="B697" s="52"/>
      <c r="C697" s="49">
        <v>12</v>
      </c>
      <c r="D697" s="49">
        <v>3</v>
      </c>
      <c r="E697" s="49">
        <v>17.25</v>
      </c>
      <c r="F697" t="s">
        <v>165</v>
      </c>
      <c r="G697" s="2" t="s">
        <v>163</v>
      </c>
      <c r="H697" t="s">
        <v>164</v>
      </c>
    </row>
    <row r="698" spans="1:8">
      <c r="A698" s="50">
        <f t="shared" si="13"/>
        <v>696</v>
      </c>
      <c r="B698" s="52"/>
      <c r="C698" s="49">
        <v>12</v>
      </c>
      <c r="D698" s="49">
        <v>3</v>
      </c>
      <c r="E698" s="49">
        <v>17.25</v>
      </c>
      <c r="F698" t="s">
        <v>165</v>
      </c>
      <c r="G698" s="2" t="s">
        <v>163</v>
      </c>
      <c r="H698" t="s">
        <v>164</v>
      </c>
    </row>
    <row r="699" spans="1:8">
      <c r="A699" s="50">
        <f t="shared" si="13"/>
        <v>697</v>
      </c>
      <c r="B699" s="52"/>
      <c r="C699" s="49">
        <v>12</v>
      </c>
      <c r="D699" s="49">
        <v>3</v>
      </c>
      <c r="E699" s="49">
        <v>17.25</v>
      </c>
      <c r="F699" t="s">
        <v>165</v>
      </c>
      <c r="G699" s="2" t="s">
        <v>163</v>
      </c>
      <c r="H699" t="s">
        <v>164</v>
      </c>
    </row>
    <row r="700" spans="1:8">
      <c r="A700" s="50">
        <f t="shared" si="13"/>
        <v>698</v>
      </c>
      <c r="B700" s="52"/>
      <c r="C700" s="49">
        <v>12</v>
      </c>
      <c r="D700" s="49">
        <v>3</v>
      </c>
      <c r="E700" s="49">
        <v>17.25</v>
      </c>
      <c r="F700" t="s">
        <v>165</v>
      </c>
      <c r="G700" s="2" t="s">
        <v>163</v>
      </c>
      <c r="H700" t="s">
        <v>164</v>
      </c>
    </row>
    <row r="701" spans="1:8">
      <c r="A701" s="50">
        <f t="shared" si="13"/>
        <v>699</v>
      </c>
      <c r="B701" s="52"/>
      <c r="C701" s="49">
        <v>12</v>
      </c>
      <c r="D701" s="49">
        <v>3</v>
      </c>
      <c r="E701" s="49">
        <v>17.25</v>
      </c>
      <c r="F701" t="s">
        <v>165</v>
      </c>
      <c r="G701" s="2" t="s">
        <v>163</v>
      </c>
      <c r="H701" t="s">
        <v>164</v>
      </c>
    </row>
    <row r="702" spans="1:8">
      <c r="A702" s="50">
        <f t="shared" si="13"/>
        <v>700</v>
      </c>
      <c r="B702" s="52"/>
      <c r="C702" s="49">
        <v>12</v>
      </c>
      <c r="D702" s="49">
        <v>3</v>
      </c>
      <c r="E702" s="49">
        <v>17.25</v>
      </c>
      <c r="F702" t="s">
        <v>165</v>
      </c>
      <c r="G702" s="2" t="s">
        <v>163</v>
      </c>
      <c r="H702" t="s">
        <v>164</v>
      </c>
    </row>
    <row r="703" spans="1:8">
      <c r="A703" s="50">
        <f t="shared" si="13"/>
        <v>701</v>
      </c>
      <c r="B703" s="52"/>
      <c r="C703" s="49">
        <v>12</v>
      </c>
      <c r="D703" s="49">
        <v>3</v>
      </c>
      <c r="E703" s="49">
        <v>17.25</v>
      </c>
      <c r="F703" t="s">
        <v>165</v>
      </c>
      <c r="G703" s="2" t="s">
        <v>163</v>
      </c>
      <c r="H703" t="s">
        <v>164</v>
      </c>
    </row>
    <row r="704" spans="1:8">
      <c r="A704" s="50">
        <f t="shared" si="13"/>
        <v>702</v>
      </c>
      <c r="B704" s="52"/>
      <c r="C704" s="49">
        <v>12</v>
      </c>
      <c r="D704" s="49">
        <v>3</v>
      </c>
      <c r="E704" s="49">
        <v>17.25</v>
      </c>
      <c r="F704" t="s">
        <v>165</v>
      </c>
      <c r="G704" s="2" t="s">
        <v>163</v>
      </c>
      <c r="H704" t="s">
        <v>164</v>
      </c>
    </row>
    <row r="705" spans="1:8">
      <c r="A705" s="50">
        <f t="shared" si="13"/>
        <v>703</v>
      </c>
      <c r="B705" s="52"/>
      <c r="C705" s="49">
        <v>12</v>
      </c>
      <c r="D705" s="49">
        <v>3</v>
      </c>
      <c r="E705" s="49">
        <v>17.25</v>
      </c>
      <c r="F705" t="s">
        <v>165</v>
      </c>
      <c r="G705" s="2" t="s">
        <v>163</v>
      </c>
      <c r="H705" t="s">
        <v>164</v>
      </c>
    </row>
    <row r="706" spans="1:8">
      <c r="A706" s="50">
        <f t="shared" si="13"/>
        <v>704</v>
      </c>
      <c r="B706" s="52"/>
      <c r="C706" s="49">
        <v>12</v>
      </c>
      <c r="D706" s="49">
        <v>3</v>
      </c>
      <c r="E706" s="49">
        <v>17.25</v>
      </c>
      <c r="F706" t="s">
        <v>165</v>
      </c>
      <c r="G706" s="2" t="s">
        <v>163</v>
      </c>
      <c r="H706" t="s">
        <v>164</v>
      </c>
    </row>
    <row r="707" spans="1:8">
      <c r="A707" s="50">
        <f t="shared" si="13"/>
        <v>705</v>
      </c>
      <c r="B707" s="52"/>
      <c r="C707" s="49">
        <v>12</v>
      </c>
      <c r="D707" s="49">
        <v>3</v>
      </c>
      <c r="E707" s="49">
        <v>17.25</v>
      </c>
      <c r="F707" t="s">
        <v>165</v>
      </c>
      <c r="G707" s="2" t="s">
        <v>163</v>
      </c>
      <c r="H707" t="s">
        <v>164</v>
      </c>
    </row>
    <row r="708" spans="1:8">
      <c r="A708" s="50">
        <f t="shared" si="13"/>
        <v>706</v>
      </c>
      <c r="B708" s="52"/>
      <c r="C708" s="49">
        <v>12</v>
      </c>
      <c r="D708" s="49">
        <v>3</v>
      </c>
      <c r="E708" s="49">
        <v>17.25</v>
      </c>
      <c r="F708" t="s">
        <v>165</v>
      </c>
      <c r="G708" s="2" t="s">
        <v>163</v>
      </c>
      <c r="H708" t="s">
        <v>164</v>
      </c>
    </row>
    <row r="709" spans="1:8">
      <c r="A709" s="50">
        <f t="shared" si="13"/>
        <v>707</v>
      </c>
      <c r="B709" s="52"/>
      <c r="C709" s="49">
        <v>12</v>
      </c>
      <c r="D709" s="49">
        <v>3</v>
      </c>
      <c r="E709" s="49">
        <v>17.25</v>
      </c>
      <c r="F709" t="s">
        <v>165</v>
      </c>
      <c r="G709" s="2" t="s">
        <v>163</v>
      </c>
      <c r="H709" t="s">
        <v>164</v>
      </c>
    </row>
    <row r="710" spans="1:8">
      <c r="A710" s="50">
        <f t="shared" si="13"/>
        <v>708</v>
      </c>
      <c r="B710" s="52"/>
      <c r="C710" s="49">
        <v>12</v>
      </c>
      <c r="D710" s="49">
        <v>3</v>
      </c>
      <c r="E710" s="49">
        <v>17.25</v>
      </c>
      <c r="F710" t="s">
        <v>165</v>
      </c>
      <c r="G710" s="2" t="s">
        <v>163</v>
      </c>
      <c r="H710" t="s">
        <v>164</v>
      </c>
    </row>
    <row r="711" spans="1:8">
      <c r="A711" s="50">
        <f t="shared" si="13"/>
        <v>709</v>
      </c>
      <c r="B711" s="52"/>
      <c r="C711" s="49">
        <v>12</v>
      </c>
      <c r="D711" s="49">
        <v>3</v>
      </c>
      <c r="E711" s="49">
        <v>17.25</v>
      </c>
      <c r="F711" t="s">
        <v>165</v>
      </c>
      <c r="G711" s="2" t="s">
        <v>163</v>
      </c>
      <c r="H711" t="s">
        <v>164</v>
      </c>
    </row>
    <row r="712" spans="1:8">
      <c r="A712" s="50">
        <f t="shared" si="13"/>
        <v>710</v>
      </c>
      <c r="B712" s="52"/>
      <c r="C712" s="49">
        <v>12</v>
      </c>
      <c r="D712" s="49">
        <v>3</v>
      </c>
      <c r="E712" s="49">
        <v>17.25</v>
      </c>
      <c r="F712" t="s">
        <v>165</v>
      </c>
      <c r="G712" s="2" t="s">
        <v>163</v>
      </c>
      <c r="H712" t="s">
        <v>164</v>
      </c>
    </row>
    <row r="713" spans="1:8">
      <c r="A713" s="50">
        <f t="shared" si="13"/>
        <v>711</v>
      </c>
      <c r="B713" s="52"/>
      <c r="C713" s="49">
        <v>12</v>
      </c>
      <c r="D713" s="49">
        <v>3</v>
      </c>
      <c r="E713" s="49">
        <v>17.25</v>
      </c>
      <c r="F713" t="s">
        <v>165</v>
      </c>
      <c r="G713" s="2" t="s">
        <v>163</v>
      </c>
      <c r="H713" t="s">
        <v>164</v>
      </c>
    </row>
    <row r="714" spans="1:8">
      <c r="A714" s="50">
        <f t="shared" si="13"/>
        <v>712</v>
      </c>
      <c r="B714" s="52"/>
      <c r="C714" s="49">
        <v>12</v>
      </c>
      <c r="D714" s="49">
        <v>3</v>
      </c>
      <c r="E714" s="49">
        <v>17.25</v>
      </c>
      <c r="F714" t="s">
        <v>165</v>
      </c>
      <c r="G714" s="2" t="s">
        <v>163</v>
      </c>
      <c r="H714" t="s">
        <v>164</v>
      </c>
    </row>
    <row r="715" spans="1:8">
      <c r="A715" s="50">
        <f t="shared" si="13"/>
        <v>713</v>
      </c>
      <c r="B715" s="52"/>
      <c r="C715" s="49">
        <v>12</v>
      </c>
      <c r="D715" s="49">
        <v>3</v>
      </c>
      <c r="E715" s="49">
        <v>17.25</v>
      </c>
      <c r="F715" t="s">
        <v>165</v>
      </c>
      <c r="G715" s="2" t="s">
        <v>163</v>
      </c>
      <c r="H715" t="s">
        <v>164</v>
      </c>
    </row>
    <row r="716" spans="1:8">
      <c r="A716" s="50">
        <f t="shared" si="13"/>
        <v>714</v>
      </c>
      <c r="B716" s="52"/>
      <c r="C716" s="49">
        <v>12</v>
      </c>
      <c r="D716" s="49">
        <v>3</v>
      </c>
      <c r="E716" s="49">
        <v>17.25</v>
      </c>
      <c r="F716" t="s">
        <v>165</v>
      </c>
      <c r="G716" s="2" t="s">
        <v>163</v>
      </c>
      <c r="H716" t="s">
        <v>164</v>
      </c>
    </row>
    <row r="717" spans="1:8">
      <c r="A717" s="50">
        <f t="shared" si="13"/>
        <v>715</v>
      </c>
      <c r="B717" s="52"/>
      <c r="C717" s="49">
        <v>12</v>
      </c>
      <c r="D717" s="49">
        <v>3</v>
      </c>
      <c r="E717" s="49">
        <v>17.25</v>
      </c>
      <c r="F717" t="s">
        <v>165</v>
      </c>
      <c r="G717" s="2" t="s">
        <v>163</v>
      </c>
      <c r="H717" t="s">
        <v>164</v>
      </c>
    </row>
    <row r="718" spans="1:8">
      <c r="A718" s="50">
        <f t="shared" si="13"/>
        <v>716</v>
      </c>
      <c r="B718" s="52"/>
      <c r="C718" s="49">
        <v>12</v>
      </c>
      <c r="D718" s="49">
        <v>3</v>
      </c>
      <c r="E718" s="49">
        <v>17.25</v>
      </c>
      <c r="F718" t="s">
        <v>165</v>
      </c>
      <c r="G718" s="2" t="s">
        <v>163</v>
      </c>
      <c r="H718" t="s">
        <v>164</v>
      </c>
    </row>
    <row r="719" spans="1:8">
      <c r="A719" s="50">
        <f t="shared" si="13"/>
        <v>717</v>
      </c>
      <c r="B719" s="52"/>
      <c r="C719" s="49">
        <v>12</v>
      </c>
      <c r="D719" s="49">
        <v>3</v>
      </c>
      <c r="E719" s="49">
        <v>17.25</v>
      </c>
      <c r="F719" t="s">
        <v>165</v>
      </c>
      <c r="G719" s="2" t="s">
        <v>163</v>
      </c>
      <c r="H719" t="s">
        <v>164</v>
      </c>
    </row>
    <row r="720" spans="1:8">
      <c r="A720" s="50">
        <f t="shared" si="13"/>
        <v>718</v>
      </c>
      <c r="B720" s="52"/>
      <c r="C720" s="49">
        <v>12</v>
      </c>
      <c r="D720" s="49">
        <v>3</v>
      </c>
      <c r="E720" s="49">
        <v>17.25</v>
      </c>
      <c r="F720" t="s">
        <v>165</v>
      </c>
      <c r="G720" s="2" t="s">
        <v>163</v>
      </c>
      <c r="H720" t="s">
        <v>164</v>
      </c>
    </row>
    <row r="721" spans="1:8">
      <c r="A721" s="50">
        <f t="shared" si="13"/>
        <v>719</v>
      </c>
      <c r="B721" s="52"/>
      <c r="C721" s="49">
        <v>12</v>
      </c>
      <c r="D721" s="49">
        <v>3</v>
      </c>
      <c r="E721" s="49">
        <v>17.25</v>
      </c>
      <c r="F721" t="s">
        <v>165</v>
      </c>
      <c r="G721" s="2" t="s">
        <v>163</v>
      </c>
      <c r="H721" t="s">
        <v>164</v>
      </c>
    </row>
    <row r="722" spans="1:8">
      <c r="A722" s="50">
        <f t="shared" si="13"/>
        <v>720</v>
      </c>
      <c r="B722" s="52"/>
      <c r="C722" s="49">
        <v>12</v>
      </c>
      <c r="D722" s="49">
        <v>3</v>
      </c>
      <c r="E722" s="49">
        <v>17.25</v>
      </c>
      <c r="F722" t="s">
        <v>165</v>
      </c>
      <c r="G722" s="2" t="s">
        <v>163</v>
      </c>
      <c r="H722" t="s">
        <v>164</v>
      </c>
    </row>
    <row r="723" spans="1:8">
      <c r="A723" s="50">
        <f t="shared" si="13"/>
        <v>721</v>
      </c>
      <c r="B723" s="52"/>
      <c r="C723" s="49">
        <v>12</v>
      </c>
      <c r="D723" s="49">
        <v>3</v>
      </c>
      <c r="E723" s="49">
        <v>17.25</v>
      </c>
      <c r="F723" t="s">
        <v>165</v>
      </c>
      <c r="G723" s="2" t="s">
        <v>163</v>
      </c>
      <c r="H723" t="s">
        <v>164</v>
      </c>
    </row>
    <row r="724" spans="1:8">
      <c r="A724" s="50">
        <f t="shared" si="13"/>
        <v>722</v>
      </c>
      <c r="B724" s="52"/>
      <c r="C724" s="49">
        <v>12</v>
      </c>
      <c r="D724" s="49">
        <v>3</v>
      </c>
      <c r="E724" s="49">
        <v>17.25</v>
      </c>
      <c r="F724" t="s">
        <v>165</v>
      </c>
      <c r="G724" s="2" t="s">
        <v>163</v>
      </c>
      <c r="H724" t="s">
        <v>164</v>
      </c>
    </row>
    <row r="725" spans="1:8">
      <c r="A725" s="50">
        <f t="shared" si="13"/>
        <v>723</v>
      </c>
      <c r="B725" s="52"/>
      <c r="C725" s="49">
        <v>12</v>
      </c>
      <c r="D725" s="49">
        <v>3</v>
      </c>
      <c r="E725" s="49">
        <v>17.25</v>
      </c>
      <c r="F725" t="s">
        <v>165</v>
      </c>
      <c r="G725" s="2" t="s">
        <v>163</v>
      </c>
      <c r="H725" t="s">
        <v>164</v>
      </c>
    </row>
    <row r="726" spans="1:8">
      <c r="A726" s="50">
        <f t="shared" si="13"/>
        <v>724</v>
      </c>
      <c r="B726" s="52"/>
      <c r="C726" s="49">
        <v>12</v>
      </c>
      <c r="D726" s="49">
        <v>3</v>
      </c>
      <c r="E726" s="49">
        <v>17.25</v>
      </c>
      <c r="F726" t="s">
        <v>165</v>
      </c>
      <c r="G726" s="2" t="s">
        <v>163</v>
      </c>
      <c r="H726" t="s">
        <v>164</v>
      </c>
    </row>
    <row r="727" spans="1:8">
      <c r="A727" s="50">
        <f t="shared" si="13"/>
        <v>725</v>
      </c>
      <c r="B727" s="52"/>
      <c r="C727" s="49">
        <v>12</v>
      </c>
      <c r="D727" s="49">
        <v>3</v>
      </c>
      <c r="E727" s="49">
        <v>17.25</v>
      </c>
      <c r="F727" t="s">
        <v>165</v>
      </c>
      <c r="G727" s="2" t="s">
        <v>163</v>
      </c>
      <c r="H727" t="s">
        <v>164</v>
      </c>
    </row>
    <row r="728" spans="1:8">
      <c r="A728" s="50">
        <f t="shared" si="13"/>
        <v>726</v>
      </c>
      <c r="B728" s="52"/>
      <c r="C728" s="49">
        <v>12</v>
      </c>
      <c r="D728" s="49">
        <v>3</v>
      </c>
      <c r="E728" s="49">
        <v>17.25</v>
      </c>
      <c r="F728" t="s">
        <v>165</v>
      </c>
      <c r="G728" s="2" t="s">
        <v>163</v>
      </c>
      <c r="H728" t="s">
        <v>164</v>
      </c>
    </row>
    <row r="729" spans="1:8">
      <c r="A729" s="50">
        <f t="shared" si="13"/>
        <v>727</v>
      </c>
      <c r="B729" s="52"/>
      <c r="C729" s="49">
        <v>12</v>
      </c>
      <c r="D729" s="49">
        <v>3</v>
      </c>
      <c r="E729" s="49">
        <v>17.25</v>
      </c>
      <c r="F729" t="s">
        <v>165</v>
      </c>
      <c r="G729" s="2" t="s">
        <v>163</v>
      </c>
      <c r="H729" t="s">
        <v>164</v>
      </c>
    </row>
    <row r="730" spans="1:8">
      <c r="A730" s="50">
        <f t="shared" si="13"/>
        <v>728</v>
      </c>
      <c r="B730" s="52"/>
      <c r="C730" s="49">
        <v>12</v>
      </c>
      <c r="D730" s="49">
        <v>3</v>
      </c>
      <c r="E730" s="49">
        <v>17.25</v>
      </c>
      <c r="F730" t="s">
        <v>165</v>
      </c>
      <c r="G730" s="2" t="s">
        <v>163</v>
      </c>
      <c r="H730" t="s">
        <v>164</v>
      </c>
    </row>
    <row r="731" spans="1:8">
      <c r="A731" s="50">
        <f t="shared" si="13"/>
        <v>729</v>
      </c>
      <c r="B731" s="52"/>
      <c r="C731" s="49">
        <v>12</v>
      </c>
      <c r="D731" s="49">
        <v>3</v>
      </c>
      <c r="E731" s="49">
        <v>17.25</v>
      </c>
      <c r="F731" t="s">
        <v>165</v>
      </c>
      <c r="G731" s="2" t="s">
        <v>163</v>
      </c>
      <c r="H731" t="s">
        <v>164</v>
      </c>
    </row>
    <row r="732" spans="1:8">
      <c r="A732" s="50">
        <f t="shared" si="13"/>
        <v>730</v>
      </c>
      <c r="B732" s="52"/>
      <c r="C732" s="49">
        <v>12</v>
      </c>
      <c r="D732" s="49">
        <v>3</v>
      </c>
      <c r="E732" s="49">
        <v>17.25</v>
      </c>
      <c r="F732" t="s">
        <v>165</v>
      </c>
      <c r="G732" s="2" t="s">
        <v>163</v>
      </c>
      <c r="H732" t="s">
        <v>164</v>
      </c>
    </row>
    <row r="733" spans="1:8">
      <c r="A733" s="50">
        <f t="shared" si="13"/>
        <v>731</v>
      </c>
      <c r="B733" s="52"/>
      <c r="C733" s="49">
        <v>12</v>
      </c>
      <c r="D733" s="49">
        <v>3</v>
      </c>
      <c r="E733" s="49">
        <v>17.25</v>
      </c>
      <c r="F733" t="s">
        <v>165</v>
      </c>
      <c r="G733" s="2" t="s">
        <v>163</v>
      </c>
      <c r="H733" t="s">
        <v>164</v>
      </c>
    </row>
    <row r="734" spans="1:8">
      <c r="A734" s="50">
        <f t="shared" si="13"/>
        <v>732</v>
      </c>
      <c r="B734" s="52"/>
      <c r="C734" s="49">
        <v>12</v>
      </c>
      <c r="D734" s="49">
        <v>3</v>
      </c>
      <c r="E734" s="49">
        <v>17.25</v>
      </c>
      <c r="F734" t="s">
        <v>165</v>
      </c>
      <c r="G734" s="2" t="s">
        <v>163</v>
      </c>
      <c r="H734" t="s">
        <v>164</v>
      </c>
    </row>
    <row r="735" spans="1:8">
      <c r="A735" s="50">
        <f t="shared" si="13"/>
        <v>733</v>
      </c>
      <c r="B735" s="52"/>
      <c r="C735" s="49">
        <v>12</v>
      </c>
      <c r="D735" s="49">
        <v>3</v>
      </c>
      <c r="E735" s="49">
        <v>17.25</v>
      </c>
      <c r="F735" t="s">
        <v>165</v>
      </c>
      <c r="G735" s="2" t="s">
        <v>163</v>
      </c>
      <c r="H735" t="s">
        <v>164</v>
      </c>
    </row>
    <row r="736" spans="1:8">
      <c r="A736" s="50">
        <f t="shared" si="13"/>
        <v>734</v>
      </c>
      <c r="B736" s="52"/>
      <c r="C736" s="49">
        <v>12</v>
      </c>
      <c r="D736" s="49">
        <v>3</v>
      </c>
      <c r="E736" s="49">
        <v>17.25</v>
      </c>
      <c r="F736" t="s">
        <v>165</v>
      </c>
      <c r="G736" s="2" t="s">
        <v>163</v>
      </c>
      <c r="H736" t="s">
        <v>164</v>
      </c>
    </row>
    <row r="737" spans="1:8">
      <c r="A737" s="50">
        <f t="shared" si="13"/>
        <v>735</v>
      </c>
      <c r="B737" s="52"/>
      <c r="C737" s="49">
        <v>12</v>
      </c>
      <c r="D737" s="49">
        <v>3</v>
      </c>
      <c r="E737" s="49">
        <v>17.25</v>
      </c>
      <c r="F737" t="s">
        <v>165</v>
      </c>
      <c r="G737" s="2" t="s">
        <v>163</v>
      </c>
      <c r="H737" t="s">
        <v>164</v>
      </c>
    </row>
    <row r="738" spans="1:8">
      <c r="A738" s="50">
        <f t="shared" si="13"/>
        <v>736</v>
      </c>
      <c r="B738" s="52"/>
      <c r="C738" s="49">
        <v>12</v>
      </c>
      <c r="D738" s="49">
        <v>3</v>
      </c>
      <c r="E738" s="49">
        <v>17.25</v>
      </c>
      <c r="F738" t="s">
        <v>165</v>
      </c>
      <c r="G738" s="2" t="s">
        <v>163</v>
      </c>
      <c r="H738" t="s">
        <v>164</v>
      </c>
    </row>
    <row r="739" spans="1:8">
      <c r="A739" s="50">
        <f t="shared" si="13"/>
        <v>737</v>
      </c>
      <c r="B739" s="52"/>
      <c r="C739" s="49">
        <v>12</v>
      </c>
      <c r="D739" s="49">
        <v>3</v>
      </c>
      <c r="E739" s="49">
        <v>17.25</v>
      </c>
      <c r="F739" t="s">
        <v>165</v>
      </c>
      <c r="G739" s="2" t="s">
        <v>163</v>
      </c>
      <c r="H739" t="s">
        <v>164</v>
      </c>
    </row>
    <row r="740" spans="1:8">
      <c r="A740" s="50">
        <f t="shared" si="13"/>
        <v>738</v>
      </c>
      <c r="B740" s="52"/>
      <c r="C740" s="49">
        <v>12</v>
      </c>
      <c r="D740" s="49">
        <v>3</v>
      </c>
      <c r="E740" s="49">
        <v>17.25</v>
      </c>
      <c r="F740" t="s">
        <v>165</v>
      </c>
      <c r="G740" s="2" t="s">
        <v>163</v>
      </c>
      <c r="H740" t="s">
        <v>164</v>
      </c>
    </row>
    <row r="741" spans="1:8">
      <c r="A741" s="50">
        <f t="shared" si="13"/>
        <v>739</v>
      </c>
      <c r="B741" s="52"/>
      <c r="C741" s="49">
        <v>12</v>
      </c>
      <c r="D741" s="49">
        <v>3</v>
      </c>
      <c r="E741" s="49">
        <v>17.25</v>
      </c>
      <c r="F741" t="s">
        <v>165</v>
      </c>
      <c r="G741" s="2" t="s">
        <v>163</v>
      </c>
      <c r="H741" t="s">
        <v>164</v>
      </c>
    </row>
    <row r="742" spans="1:8">
      <c r="A742" s="50">
        <f t="shared" si="13"/>
        <v>740</v>
      </c>
      <c r="B742" s="52"/>
      <c r="C742" s="49">
        <v>12</v>
      </c>
      <c r="D742" s="49">
        <v>3</v>
      </c>
      <c r="E742" s="49">
        <v>17.25</v>
      </c>
      <c r="F742" t="s">
        <v>165</v>
      </c>
      <c r="G742" s="2" t="s">
        <v>163</v>
      </c>
      <c r="H742" t="s">
        <v>164</v>
      </c>
    </row>
    <row r="743" spans="1:8">
      <c r="A743" s="50">
        <f t="shared" si="13"/>
        <v>741</v>
      </c>
      <c r="B743" s="52"/>
      <c r="C743" s="49">
        <v>12</v>
      </c>
      <c r="D743" s="49">
        <v>3</v>
      </c>
      <c r="E743" s="49">
        <v>17.25</v>
      </c>
      <c r="F743" t="s">
        <v>165</v>
      </c>
      <c r="G743" s="2" t="s">
        <v>163</v>
      </c>
      <c r="H743" t="s">
        <v>164</v>
      </c>
    </row>
    <row r="744" spans="1:8">
      <c r="A744" s="50">
        <f t="shared" si="13"/>
        <v>742</v>
      </c>
      <c r="B744" s="52"/>
      <c r="C744" s="49">
        <v>12</v>
      </c>
      <c r="D744" s="49">
        <v>3</v>
      </c>
      <c r="E744" s="49">
        <v>17.25</v>
      </c>
      <c r="F744" t="s">
        <v>165</v>
      </c>
      <c r="G744" s="2" t="s">
        <v>163</v>
      </c>
      <c r="H744" t="s">
        <v>164</v>
      </c>
    </row>
    <row r="745" spans="1:8">
      <c r="A745" s="50">
        <f t="shared" si="13"/>
        <v>743</v>
      </c>
      <c r="B745" s="52"/>
      <c r="C745" s="49">
        <v>12</v>
      </c>
      <c r="D745" s="49">
        <v>3</v>
      </c>
      <c r="E745" s="49">
        <v>17.25</v>
      </c>
      <c r="F745" t="s">
        <v>165</v>
      </c>
      <c r="G745" s="2" t="s">
        <v>163</v>
      </c>
      <c r="H745" t="s">
        <v>164</v>
      </c>
    </row>
    <row r="746" spans="1:8">
      <c r="A746" s="50">
        <f t="shared" si="13"/>
        <v>744</v>
      </c>
      <c r="B746" s="52"/>
      <c r="C746" s="49">
        <v>12</v>
      </c>
      <c r="D746" s="49">
        <v>3</v>
      </c>
      <c r="E746" s="49">
        <v>17.25</v>
      </c>
      <c r="F746" t="s">
        <v>165</v>
      </c>
      <c r="G746" s="2" t="s">
        <v>163</v>
      </c>
      <c r="H746" t="s">
        <v>164</v>
      </c>
    </row>
    <row r="747" spans="1:8">
      <c r="A747" s="50">
        <f t="shared" si="13"/>
        <v>745</v>
      </c>
      <c r="B747" s="52"/>
      <c r="C747" s="49">
        <v>12</v>
      </c>
      <c r="D747" s="49">
        <v>3</v>
      </c>
      <c r="E747" s="49">
        <v>17.25</v>
      </c>
      <c r="F747" t="s">
        <v>165</v>
      </c>
      <c r="G747" s="2" t="s">
        <v>163</v>
      </c>
      <c r="H747" t="s">
        <v>164</v>
      </c>
    </row>
    <row r="748" spans="1:8">
      <c r="A748" s="50">
        <f t="shared" si="13"/>
        <v>746</v>
      </c>
      <c r="B748" s="52"/>
      <c r="C748" s="49">
        <v>12</v>
      </c>
      <c r="D748" s="49">
        <v>3</v>
      </c>
      <c r="E748" s="49">
        <v>17.25</v>
      </c>
      <c r="F748" t="s">
        <v>165</v>
      </c>
      <c r="G748" s="2" t="s">
        <v>163</v>
      </c>
      <c r="H748" t="s">
        <v>164</v>
      </c>
    </row>
    <row r="749" spans="1:8">
      <c r="A749" s="50">
        <f t="shared" si="13"/>
        <v>747</v>
      </c>
      <c r="B749" s="52"/>
      <c r="C749" s="49">
        <v>12</v>
      </c>
      <c r="D749" s="49">
        <v>3</v>
      </c>
      <c r="E749" s="49">
        <v>17.25</v>
      </c>
      <c r="F749" t="s">
        <v>165</v>
      </c>
      <c r="G749" s="2" t="s">
        <v>163</v>
      </c>
      <c r="H749" t="s">
        <v>164</v>
      </c>
    </row>
    <row r="750" spans="1:8">
      <c r="A750" s="50">
        <f t="shared" si="13"/>
        <v>748</v>
      </c>
      <c r="B750" s="52"/>
      <c r="C750" s="49">
        <v>12</v>
      </c>
      <c r="D750" s="49">
        <v>3</v>
      </c>
      <c r="E750" s="49">
        <v>17.25</v>
      </c>
      <c r="F750" t="s">
        <v>165</v>
      </c>
      <c r="G750" s="2" t="s">
        <v>163</v>
      </c>
      <c r="H750" t="s">
        <v>164</v>
      </c>
    </row>
    <row r="751" spans="1:8">
      <c r="A751" s="50">
        <f t="shared" si="13"/>
        <v>749</v>
      </c>
      <c r="B751" s="52"/>
      <c r="C751" s="49">
        <v>12</v>
      </c>
      <c r="D751" s="49">
        <v>3</v>
      </c>
      <c r="E751" s="49">
        <v>17.25</v>
      </c>
      <c r="F751" t="s">
        <v>165</v>
      </c>
      <c r="G751" s="2" t="s">
        <v>163</v>
      </c>
      <c r="H751" t="s">
        <v>164</v>
      </c>
    </row>
    <row r="752" spans="1:8">
      <c r="A752" s="50">
        <f t="shared" si="13"/>
        <v>750</v>
      </c>
      <c r="B752" s="52"/>
      <c r="C752" s="49">
        <v>12</v>
      </c>
      <c r="D752" s="49">
        <v>3</v>
      </c>
      <c r="E752" s="49">
        <v>17.25</v>
      </c>
      <c r="F752" t="s">
        <v>165</v>
      </c>
      <c r="G752" s="2" t="s">
        <v>163</v>
      </c>
      <c r="H752" t="s">
        <v>164</v>
      </c>
    </row>
    <row r="753" spans="1:8">
      <c r="A753" s="50">
        <f t="shared" si="13"/>
        <v>751</v>
      </c>
      <c r="B753" s="52"/>
      <c r="C753" s="49">
        <v>12</v>
      </c>
      <c r="D753" s="49">
        <v>3</v>
      </c>
      <c r="E753" s="49">
        <v>17.25</v>
      </c>
      <c r="F753" t="s">
        <v>165</v>
      </c>
      <c r="G753" s="2" t="s">
        <v>163</v>
      </c>
      <c r="H753" t="s">
        <v>164</v>
      </c>
    </row>
    <row r="754" spans="1:8">
      <c r="A754" s="50">
        <f t="shared" si="13"/>
        <v>752</v>
      </c>
      <c r="B754" s="52"/>
      <c r="C754" s="49">
        <v>12</v>
      </c>
      <c r="D754" s="49">
        <v>3</v>
      </c>
      <c r="E754" s="49">
        <v>17.25</v>
      </c>
      <c r="F754" t="s">
        <v>165</v>
      </c>
      <c r="G754" s="2" t="s">
        <v>163</v>
      </c>
      <c r="H754" t="s">
        <v>164</v>
      </c>
    </row>
    <row r="755" spans="1:8">
      <c r="A755" s="50">
        <f t="shared" si="13"/>
        <v>753</v>
      </c>
      <c r="B755" s="52"/>
      <c r="C755" s="49">
        <v>12</v>
      </c>
      <c r="D755" s="49">
        <v>3</v>
      </c>
      <c r="E755" s="49">
        <v>17.25</v>
      </c>
      <c r="F755" t="s">
        <v>165</v>
      </c>
      <c r="G755" s="2" t="s">
        <v>163</v>
      </c>
      <c r="H755" t="s">
        <v>164</v>
      </c>
    </row>
    <row r="756" spans="1:8">
      <c r="A756" s="50">
        <f t="shared" si="13"/>
        <v>754</v>
      </c>
      <c r="B756" s="52"/>
      <c r="C756" s="49">
        <v>12</v>
      </c>
      <c r="D756" s="49">
        <v>3</v>
      </c>
      <c r="E756" s="49">
        <v>17.25</v>
      </c>
      <c r="F756" t="s">
        <v>165</v>
      </c>
      <c r="G756" s="2" t="s">
        <v>163</v>
      </c>
      <c r="H756" t="s">
        <v>164</v>
      </c>
    </row>
    <row r="757" spans="1:8">
      <c r="A757" s="50">
        <f t="shared" ref="A757:A768" si="14">A756+1</f>
        <v>755</v>
      </c>
      <c r="B757" s="52"/>
      <c r="C757" s="49">
        <v>12</v>
      </c>
      <c r="D757" s="49">
        <v>3</v>
      </c>
      <c r="E757" s="49">
        <v>17.25</v>
      </c>
      <c r="F757" t="s">
        <v>165</v>
      </c>
      <c r="G757" s="2" t="s">
        <v>163</v>
      </c>
      <c r="H757" t="s">
        <v>164</v>
      </c>
    </row>
    <row r="758" spans="1:8">
      <c r="A758" s="50">
        <f t="shared" si="14"/>
        <v>756</v>
      </c>
      <c r="B758" s="52"/>
      <c r="C758" s="49">
        <v>12</v>
      </c>
      <c r="D758" s="49">
        <v>3</v>
      </c>
      <c r="E758" s="49">
        <v>17.25</v>
      </c>
      <c r="F758" t="s">
        <v>165</v>
      </c>
      <c r="G758" s="2" t="s">
        <v>163</v>
      </c>
      <c r="H758" t="s">
        <v>164</v>
      </c>
    </row>
    <row r="759" spans="1:8">
      <c r="A759" s="50">
        <f t="shared" si="14"/>
        <v>757</v>
      </c>
      <c r="B759" s="52"/>
      <c r="C759" s="49">
        <v>12</v>
      </c>
      <c r="D759" s="49">
        <v>3</v>
      </c>
      <c r="E759" s="49">
        <v>17.25</v>
      </c>
      <c r="F759" t="s">
        <v>165</v>
      </c>
      <c r="G759" s="2" t="s">
        <v>163</v>
      </c>
      <c r="H759" t="s">
        <v>164</v>
      </c>
    </row>
    <row r="760" spans="1:8">
      <c r="A760" s="50">
        <f t="shared" si="14"/>
        <v>758</v>
      </c>
      <c r="B760" s="52"/>
      <c r="C760" s="49">
        <v>12</v>
      </c>
      <c r="D760" s="49">
        <v>3</v>
      </c>
      <c r="E760" s="49">
        <v>17.25</v>
      </c>
      <c r="F760" t="s">
        <v>165</v>
      </c>
      <c r="G760" s="2" t="s">
        <v>163</v>
      </c>
      <c r="H760" t="s">
        <v>164</v>
      </c>
    </row>
    <row r="761" spans="1:8">
      <c r="A761" s="50">
        <f t="shared" si="14"/>
        <v>759</v>
      </c>
      <c r="B761" s="52"/>
      <c r="C761" s="49">
        <v>12</v>
      </c>
      <c r="D761" s="49">
        <v>3</v>
      </c>
      <c r="E761" s="49">
        <v>17.25</v>
      </c>
      <c r="F761" t="s">
        <v>165</v>
      </c>
      <c r="G761" s="2" t="s">
        <v>163</v>
      </c>
      <c r="H761" t="s">
        <v>164</v>
      </c>
    </row>
    <row r="762" spans="1:8">
      <c r="A762" s="50">
        <f t="shared" si="14"/>
        <v>760</v>
      </c>
      <c r="B762" s="52"/>
      <c r="C762" s="49">
        <v>12</v>
      </c>
      <c r="D762" s="49">
        <v>3</v>
      </c>
      <c r="E762" s="49">
        <v>17.25</v>
      </c>
      <c r="F762" t="s">
        <v>165</v>
      </c>
      <c r="G762" s="2" t="s">
        <v>163</v>
      </c>
      <c r="H762" t="s">
        <v>164</v>
      </c>
    </row>
    <row r="763" spans="1:8">
      <c r="A763" s="50">
        <f t="shared" si="14"/>
        <v>761</v>
      </c>
      <c r="B763" s="52"/>
      <c r="C763" s="49">
        <v>12</v>
      </c>
      <c r="D763" s="49">
        <v>3</v>
      </c>
      <c r="E763" s="49">
        <v>17.25</v>
      </c>
      <c r="F763" t="s">
        <v>165</v>
      </c>
      <c r="G763" s="2" t="s">
        <v>163</v>
      </c>
      <c r="H763" t="s">
        <v>164</v>
      </c>
    </row>
    <row r="764" spans="1:8">
      <c r="A764" s="50">
        <f t="shared" si="14"/>
        <v>762</v>
      </c>
      <c r="B764" s="52"/>
      <c r="C764" s="49">
        <v>12</v>
      </c>
      <c r="D764" s="49">
        <v>3</v>
      </c>
      <c r="E764" s="49">
        <v>17.25</v>
      </c>
      <c r="F764" t="s">
        <v>165</v>
      </c>
      <c r="G764" s="2" t="s">
        <v>163</v>
      </c>
      <c r="H764" t="s">
        <v>164</v>
      </c>
    </row>
    <row r="765" spans="1:8">
      <c r="A765" s="50">
        <f t="shared" si="14"/>
        <v>763</v>
      </c>
      <c r="B765" s="52"/>
      <c r="C765" s="49">
        <v>12</v>
      </c>
      <c r="D765" s="49">
        <v>3</v>
      </c>
      <c r="E765" s="49">
        <v>17.25</v>
      </c>
      <c r="F765" t="s">
        <v>165</v>
      </c>
      <c r="G765" s="2" t="s">
        <v>163</v>
      </c>
      <c r="H765" t="s">
        <v>164</v>
      </c>
    </row>
    <row r="766" spans="1:8">
      <c r="A766" s="50">
        <f t="shared" si="14"/>
        <v>764</v>
      </c>
      <c r="B766" s="52"/>
      <c r="C766" s="49">
        <v>12</v>
      </c>
      <c r="D766" s="49">
        <v>3</v>
      </c>
      <c r="E766" s="49">
        <v>17.25</v>
      </c>
      <c r="F766" t="s">
        <v>165</v>
      </c>
      <c r="G766" s="2" t="s">
        <v>163</v>
      </c>
      <c r="H766" t="s">
        <v>164</v>
      </c>
    </row>
    <row r="767" spans="1:8">
      <c r="A767" s="50">
        <f t="shared" si="14"/>
        <v>765</v>
      </c>
      <c r="B767" s="52"/>
      <c r="C767" s="49">
        <v>12</v>
      </c>
      <c r="D767" s="49">
        <v>3</v>
      </c>
      <c r="E767" s="49">
        <v>17.25</v>
      </c>
      <c r="F767" t="s">
        <v>165</v>
      </c>
      <c r="G767" s="2" t="s">
        <v>163</v>
      </c>
      <c r="H767" t="s">
        <v>164</v>
      </c>
    </row>
    <row r="768" spans="1:8">
      <c r="A768" s="50">
        <f t="shared" si="14"/>
        <v>766</v>
      </c>
      <c r="B768" s="52"/>
      <c r="C768" s="49">
        <v>12</v>
      </c>
      <c r="D768" s="49">
        <v>3</v>
      </c>
      <c r="E768" s="49">
        <v>17.25</v>
      </c>
      <c r="F768" t="s">
        <v>165</v>
      </c>
      <c r="G768" s="2" t="s">
        <v>163</v>
      </c>
      <c r="H768" t="s">
        <v>164</v>
      </c>
    </row>
  </sheetData>
  <phoneticPr fontId="4"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P60"/>
  <sheetViews>
    <sheetView workbookViewId="0">
      <selection activeCell="H18" sqref="H18:I22"/>
    </sheetView>
  </sheetViews>
  <sheetFormatPr defaultRowHeight="15"/>
  <cols>
    <col min="1" max="1" width="18" bestFit="1" customWidth="1"/>
    <col min="2" max="2" width="11.42578125" bestFit="1" customWidth="1"/>
    <col min="3" max="3" width="9.42578125" bestFit="1" customWidth="1"/>
    <col min="4" max="4" width="5.7109375" bestFit="1" customWidth="1"/>
    <col min="5" max="5" width="7.140625" bestFit="1" customWidth="1"/>
    <col min="9" max="9" width="11.5703125" bestFit="1" customWidth="1"/>
    <col min="14" max="14" width="13.7109375" customWidth="1"/>
    <col min="16" max="16" width="11.5703125" bestFit="1" customWidth="1"/>
  </cols>
  <sheetData>
    <row r="1" spans="1:16">
      <c r="A1" t="s">
        <v>189</v>
      </c>
      <c r="B1" s="102" t="s">
        <v>255</v>
      </c>
      <c r="C1" s="102" t="s">
        <v>190</v>
      </c>
      <c r="D1" s="102" t="s">
        <v>191</v>
      </c>
      <c r="E1" s="102" t="s">
        <v>254</v>
      </c>
      <c r="F1" s="96" t="s">
        <v>43</v>
      </c>
      <c r="H1" t="s">
        <v>219</v>
      </c>
    </row>
    <row r="2" spans="1:16">
      <c r="A2" t="s">
        <v>192</v>
      </c>
      <c r="B2">
        <v>1</v>
      </c>
      <c r="C2">
        <v>0</v>
      </c>
      <c r="D2">
        <v>1</v>
      </c>
      <c r="E2">
        <v>1</v>
      </c>
      <c r="F2">
        <v>153</v>
      </c>
      <c r="I2" t="s">
        <v>221</v>
      </c>
    </row>
    <row r="3" spans="1:16">
      <c r="A3" t="s">
        <v>193</v>
      </c>
      <c r="B3">
        <v>0</v>
      </c>
      <c r="C3">
        <v>0</v>
      </c>
      <c r="D3">
        <v>0</v>
      </c>
      <c r="E3">
        <v>0</v>
      </c>
      <c r="F3">
        <v>2019</v>
      </c>
      <c r="I3" s="17"/>
      <c r="J3" s="17"/>
      <c r="K3" s="17"/>
      <c r="L3" s="17"/>
      <c r="M3" s="17"/>
    </row>
    <row r="4" spans="1:16" ht="15.75" thickBot="1">
      <c r="A4" t="s">
        <v>194</v>
      </c>
      <c r="B4">
        <v>1</v>
      </c>
      <c r="C4">
        <v>1</v>
      </c>
      <c r="D4">
        <v>1</v>
      </c>
      <c r="E4">
        <v>1</v>
      </c>
      <c r="F4">
        <v>896</v>
      </c>
      <c r="I4" s="17" t="s">
        <v>253</v>
      </c>
      <c r="J4" s="17" t="s">
        <v>255</v>
      </c>
      <c r="K4" s="17" t="s">
        <v>190</v>
      </c>
      <c r="L4" s="17" t="s">
        <v>191</v>
      </c>
      <c r="M4" s="17" t="s">
        <v>254</v>
      </c>
      <c r="N4" s="96" t="s">
        <v>261</v>
      </c>
      <c r="O4" s="96" t="s">
        <v>262</v>
      </c>
      <c r="P4" s="96" t="s">
        <v>260</v>
      </c>
    </row>
    <row r="5" spans="1:16">
      <c r="A5" t="s">
        <v>195</v>
      </c>
      <c r="B5">
        <v>1</v>
      </c>
      <c r="C5">
        <v>1</v>
      </c>
      <c r="D5">
        <v>1</v>
      </c>
      <c r="E5">
        <v>1</v>
      </c>
      <c r="F5">
        <v>203</v>
      </c>
      <c r="H5" s="99" t="str">
        <f>A2</f>
        <v xml:space="preserve">Albany NY </v>
      </c>
      <c r="I5" s="17">
        <v>1</v>
      </c>
      <c r="J5" s="17">
        <f>VLOOKUP($H5,$A$2:$F$60,2,FALSE)</f>
        <v>1</v>
      </c>
      <c r="K5" s="17">
        <f>VLOOKUP($H5,$A$2:$F$60,3,FALSE)</f>
        <v>0</v>
      </c>
      <c r="L5" s="17">
        <f>VLOOKUP($H5,$A$2:$F$60,4,FALSE)</f>
        <v>1</v>
      </c>
      <c r="M5" s="17">
        <f>VLOOKUP($H5,$A$2:$F$60,5,FALSE)</f>
        <v>1</v>
      </c>
      <c r="N5" s="17">
        <f>VLOOKUP($H5,$A$2:$F$60,6,FALSE)</f>
        <v>153</v>
      </c>
      <c r="O5">
        <f>2*N5</f>
        <v>306</v>
      </c>
      <c r="P5">
        <f>6*O5</f>
        <v>1836</v>
      </c>
    </row>
    <row r="6" spans="1:16">
      <c r="A6" t="s">
        <v>196</v>
      </c>
      <c r="B6">
        <v>0</v>
      </c>
      <c r="C6">
        <v>0</v>
      </c>
      <c r="D6">
        <v>0</v>
      </c>
      <c r="E6">
        <v>0</v>
      </c>
      <c r="F6">
        <v>2067</v>
      </c>
      <c r="H6" s="100" t="str">
        <f>A4</f>
        <v xml:space="preserve">Atlanta, GA </v>
      </c>
      <c r="I6">
        <v>2</v>
      </c>
      <c r="J6" s="17">
        <f t="shared" ref="J6:J12" si="0">VLOOKUP($H6,$A$2:$F$60,2,FALSE)</f>
        <v>1</v>
      </c>
      <c r="K6" s="17">
        <f t="shared" ref="K6:K12" si="1">VLOOKUP($H6,$A$2:$F$60,3,FALSE)</f>
        <v>1</v>
      </c>
      <c r="L6" s="17">
        <f t="shared" ref="L6:L12" si="2">VLOOKUP($H6,$A$2:$F$60,4,FALSE)</f>
        <v>1</v>
      </c>
      <c r="M6" s="17">
        <f t="shared" ref="M6:M12" si="3">VLOOKUP($H6,$A$2:$F$60,5,FALSE)</f>
        <v>1</v>
      </c>
      <c r="N6" s="17">
        <f t="shared" ref="N6:N12" si="4">VLOOKUP($H6,$A$2:$F$60,6,FALSE)</f>
        <v>896</v>
      </c>
      <c r="O6">
        <f t="shared" ref="O6:O12" si="5">2*N6</f>
        <v>1792</v>
      </c>
      <c r="P6">
        <f t="shared" ref="P6:P12" si="6">6*O6</f>
        <v>10752</v>
      </c>
    </row>
    <row r="7" spans="1:16">
      <c r="A7" t="s">
        <v>197</v>
      </c>
      <c r="B7">
        <v>0</v>
      </c>
      <c r="C7">
        <v>0</v>
      </c>
      <c r="D7">
        <v>1</v>
      </c>
      <c r="E7">
        <v>0</v>
      </c>
      <c r="F7">
        <v>981</v>
      </c>
      <c r="H7" s="100" t="str">
        <f>A5</f>
        <v xml:space="preserve">Beltimore MD </v>
      </c>
      <c r="I7">
        <v>3</v>
      </c>
      <c r="J7" s="17">
        <f t="shared" si="0"/>
        <v>1</v>
      </c>
      <c r="K7" s="17">
        <f t="shared" si="1"/>
        <v>1</v>
      </c>
      <c r="L7" s="17">
        <f t="shared" si="2"/>
        <v>1</v>
      </c>
      <c r="M7" s="17">
        <f t="shared" si="3"/>
        <v>1</v>
      </c>
      <c r="N7" s="17">
        <f t="shared" si="4"/>
        <v>203</v>
      </c>
      <c r="O7">
        <f t="shared" si="5"/>
        <v>406</v>
      </c>
      <c r="P7">
        <f t="shared" si="6"/>
        <v>2436</v>
      </c>
    </row>
    <row r="8" spans="1:16">
      <c r="A8" t="s">
        <v>198</v>
      </c>
      <c r="B8">
        <v>0</v>
      </c>
      <c r="C8">
        <v>0</v>
      </c>
      <c r="D8">
        <v>0</v>
      </c>
      <c r="E8">
        <v>0</v>
      </c>
      <c r="F8">
        <v>2498</v>
      </c>
      <c r="H8" s="100" t="str">
        <f>A6</f>
        <v xml:space="preserve">Billings, MT </v>
      </c>
      <c r="I8">
        <v>4</v>
      </c>
      <c r="J8" s="17">
        <f t="shared" si="0"/>
        <v>0</v>
      </c>
      <c r="K8" s="17">
        <f t="shared" si="1"/>
        <v>0</v>
      </c>
      <c r="L8" s="17">
        <f t="shared" si="2"/>
        <v>0</v>
      </c>
      <c r="M8" s="17">
        <f t="shared" si="3"/>
        <v>0</v>
      </c>
      <c r="N8" s="17">
        <f t="shared" si="4"/>
        <v>2067</v>
      </c>
      <c r="O8">
        <f t="shared" si="5"/>
        <v>4134</v>
      </c>
      <c r="P8">
        <f t="shared" si="6"/>
        <v>24804</v>
      </c>
    </row>
    <row r="9" spans="1:16">
      <c r="A9" t="s">
        <v>199</v>
      </c>
      <c r="B9">
        <v>1</v>
      </c>
      <c r="C9">
        <v>1</v>
      </c>
      <c r="D9">
        <v>1</v>
      </c>
      <c r="E9">
        <v>1</v>
      </c>
      <c r="F9">
        <v>211</v>
      </c>
      <c r="H9" s="100" t="str">
        <f>A9</f>
        <v xml:space="preserve">Boston, MA </v>
      </c>
      <c r="I9">
        <v>5</v>
      </c>
      <c r="J9" s="17">
        <f t="shared" si="0"/>
        <v>1</v>
      </c>
      <c r="K9" s="17">
        <f t="shared" si="1"/>
        <v>1</v>
      </c>
      <c r="L9" s="17">
        <f t="shared" si="2"/>
        <v>1</v>
      </c>
      <c r="M9" s="17">
        <f t="shared" si="3"/>
        <v>1</v>
      </c>
      <c r="N9" s="17">
        <f t="shared" si="4"/>
        <v>211</v>
      </c>
      <c r="O9">
        <f t="shared" si="5"/>
        <v>422</v>
      </c>
      <c r="P9">
        <f t="shared" si="6"/>
        <v>2532</v>
      </c>
    </row>
    <row r="10" spans="1:16">
      <c r="A10" t="s">
        <v>200</v>
      </c>
      <c r="B10">
        <v>1</v>
      </c>
      <c r="C10">
        <v>0</v>
      </c>
      <c r="D10">
        <v>1</v>
      </c>
      <c r="E10">
        <v>1</v>
      </c>
      <c r="F10">
        <v>419</v>
      </c>
      <c r="H10" s="100" t="str">
        <f>A13</f>
        <v xml:space="preserve">Charlotte, Nc </v>
      </c>
      <c r="I10">
        <v>6</v>
      </c>
      <c r="J10" s="17">
        <f t="shared" si="0"/>
        <v>1</v>
      </c>
      <c r="K10" s="17">
        <f t="shared" si="1"/>
        <v>1</v>
      </c>
      <c r="L10" s="17">
        <f t="shared" si="2"/>
        <v>1</v>
      </c>
      <c r="M10" s="17">
        <f t="shared" si="3"/>
        <v>1</v>
      </c>
      <c r="N10" s="17">
        <f t="shared" si="4"/>
        <v>5659</v>
      </c>
      <c r="O10">
        <f t="shared" si="5"/>
        <v>11318</v>
      </c>
      <c r="P10">
        <f t="shared" si="6"/>
        <v>67908</v>
      </c>
    </row>
    <row r="11" spans="1:16">
      <c r="A11" t="s">
        <v>201</v>
      </c>
      <c r="B11">
        <v>1</v>
      </c>
      <c r="C11">
        <v>0</v>
      </c>
      <c r="D11">
        <v>1</v>
      </c>
      <c r="E11">
        <v>1</v>
      </c>
      <c r="F11">
        <v>762</v>
      </c>
      <c r="H11" s="100" t="str">
        <f>A19</f>
        <v xml:space="preserve">Dallas, TX </v>
      </c>
      <c r="I11">
        <v>7</v>
      </c>
      <c r="J11" s="17">
        <f t="shared" si="0"/>
        <v>1</v>
      </c>
      <c r="K11" s="17">
        <f t="shared" si="1"/>
        <v>1</v>
      </c>
      <c r="L11" s="17">
        <f t="shared" si="2"/>
        <v>1</v>
      </c>
      <c r="M11" s="17">
        <f t="shared" si="3"/>
        <v>1</v>
      </c>
      <c r="N11" s="17">
        <f t="shared" si="4"/>
        <v>1564</v>
      </c>
      <c r="O11">
        <f t="shared" si="5"/>
        <v>3128</v>
      </c>
      <c r="P11">
        <f t="shared" si="6"/>
        <v>18768</v>
      </c>
    </row>
    <row r="12" spans="1:16" ht="15.75" thickBot="1">
      <c r="A12" t="s">
        <v>202</v>
      </c>
      <c r="B12">
        <v>0</v>
      </c>
      <c r="C12">
        <v>1</v>
      </c>
      <c r="D12">
        <v>0</v>
      </c>
      <c r="E12">
        <v>0</v>
      </c>
      <c r="F12">
        <v>554</v>
      </c>
      <c r="H12" s="101" t="str">
        <f>A20</f>
        <v xml:space="preserve">Denver, CO </v>
      </c>
      <c r="I12">
        <v>8</v>
      </c>
      <c r="J12" s="17">
        <f t="shared" si="0"/>
        <v>1</v>
      </c>
      <c r="K12" s="17">
        <f t="shared" si="1"/>
        <v>0</v>
      </c>
      <c r="L12" s="17">
        <f t="shared" si="2"/>
        <v>1</v>
      </c>
      <c r="M12" s="17">
        <f t="shared" si="3"/>
        <v>1</v>
      </c>
      <c r="N12" s="17">
        <f t="shared" si="4"/>
        <v>1805</v>
      </c>
      <c r="O12">
        <f t="shared" si="5"/>
        <v>3610</v>
      </c>
      <c r="P12">
        <f t="shared" si="6"/>
        <v>21660</v>
      </c>
    </row>
    <row r="13" spans="1:16">
      <c r="A13" t="s">
        <v>203</v>
      </c>
      <c r="B13">
        <v>1</v>
      </c>
      <c r="C13">
        <v>1</v>
      </c>
      <c r="D13">
        <v>1</v>
      </c>
      <c r="E13">
        <v>1</v>
      </c>
      <c r="F13">
        <v>5659</v>
      </c>
      <c r="I13" t="s">
        <v>256</v>
      </c>
      <c r="J13">
        <f>SUM(J5:J12)</f>
        <v>7</v>
      </c>
      <c r="K13">
        <f>SUM(K5:K12)</f>
        <v>5</v>
      </c>
      <c r="L13">
        <f>SUM(L5:L12)</f>
        <v>7</v>
      </c>
      <c r="M13">
        <f>SUM(M5:M12)</f>
        <v>7</v>
      </c>
      <c r="P13" s="98">
        <f>SUM(P5:P12)</f>
        <v>150696</v>
      </c>
    </row>
    <row r="14" spans="1:16">
      <c r="A14" t="s">
        <v>204</v>
      </c>
      <c r="B14">
        <v>0</v>
      </c>
      <c r="C14">
        <v>0</v>
      </c>
      <c r="D14">
        <v>0</v>
      </c>
      <c r="E14">
        <v>0</v>
      </c>
      <c r="F14">
        <v>1764</v>
      </c>
    </row>
    <row r="15" spans="1:16">
      <c r="A15" t="s">
        <v>205</v>
      </c>
      <c r="B15">
        <v>1</v>
      </c>
      <c r="C15">
        <v>1</v>
      </c>
      <c r="D15">
        <v>1</v>
      </c>
      <c r="E15">
        <v>1</v>
      </c>
      <c r="F15">
        <v>811</v>
      </c>
      <c r="H15" s="97" t="s">
        <v>257</v>
      </c>
    </row>
    <row r="16" spans="1:16">
      <c r="A16" t="s">
        <v>206</v>
      </c>
      <c r="B16">
        <v>1</v>
      </c>
      <c r="C16">
        <v>1</v>
      </c>
      <c r="D16">
        <v>1</v>
      </c>
      <c r="E16">
        <v>1</v>
      </c>
      <c r="F16">
        <v>483</v>
      </c>
      <c r="H16" s="97" t="s">
        <v>258</v>
      </c>
    </row>
    <row r="17" spans="1:9">
      <c r="A17" t="s">
        <v>207</v>
      </c>
      <c r="B17">
        <v>0</v>
      </c>
      <c r="C17">
        <v>0</v>
      </c>
      <c r="D17">
        <v>1</v>
      </c>
      <c r="E17">
        <v>0</v>
      </c>
      <c r="F17">
        <v>711</v>
      </c>
    </row>
    <row r="18" spans="1:9">
      <c r="A18" t="s">
        <v>208</v>
      </c>
      <c r="B18">
        <v>1</v>
      </c>
      <c r="C18">
        <v>1</v>
      </c>
      <c r="D18">
        <v>1</v>
      </c>
      <c r="E18">
        <v>1</v>
      </c>
      <c r="F18">
        <v>553</v>
      </c>
      <c r="H18" t="s">
        <v>263</v>
      </c>
    </row>
    <row r="19" spans="1:9">
      <c r="A19" t="s">
        <v>209</v>
      </c>
      <c r="B19">
        <v>1</v>
      </c>
      <c r="C19">
        <v>1</v>
      </c>
      <c r="D19">
        <v>1</v>
      </c>
      <c r="E19">
        <v>1</v>
      </c>
      <c r="F19">
        <v>1564</v>
      </c>
      <c r="H19" t="s">
        <v>255</v>
      </c>
      <c r="I19" s="93">
        <v>200000</v>
      </c>
    </row>
    <row r="20" spans="1:9">
      <c r="A20" t="s">
        <v>210</v>
      </c>
      <c r="B20">
        <v>1</v>
      </c>
      <c r="C20">
        <v>0</v>
      </c>
      <c r="D20">
        <v>1</v>
      </c>
      <c r="E20">
        <v>1</v>
      </c>
      <c r="F20">
        <v>1805</v>
      </c>
      <c r="H20" t="s">
        <v>190</v>
      </c>
      <c r="I20" s="93">
        <v>120000</v>
      </c>
    </row>
    <row r="21" spans="1:9">
      <c r="A21" t="s">
        <v>211</v>
      </c>
      <c r="B21">
        <v>0</v>
      </c>
      <c r="C21">
        <v>0</v>
      </c>
      <c r="D21">
        <v>1</v>
      </c>
      <c r="E21">
        <v>0</v>
      </c>
      <c r="F21">
        <v>1129</v>
      </c>
      <c r="H21" t="s">
        <v>191</v>
      </c>
      <c r="I21" s="98">
        <v>180000</v>
      </c>
    </row>
    <row r="22" spans="1:9">
      <c r="A22" t="s">
        <v>212</v>
      </c>
      <c r="B22">
        <v>1</v>
      </c>
      <c r="C22">
        <v>1</v>
      </c>
      <c r="D22">
        <v>1</v>
      </c>
      <c r="E22">
        <v>0</v>
      </c>
      <c r="F22">
        <v>639</v>
      </c>
      <c r="H22" t="s">
        <v>254</v>
      </c>
      <c r="I22" s="93">
        <v>200000</v>
      </c>
    </row>
    <row r="23" spans="1:9">
      <c r="A23" t="s">
        <v>213</v>
      </c>
      <c r="B23">
        <v>0</v>
      </c>
      <c r="C23">
        <v>0</v>
      </c>
      <c r="D23">
        <v>0</v>
      </c>
      <c r="E23">
        <v>0</v>
      </c>
      <c r="F23">
        <v>2197</v>
      </c>
    </row>
    <row r="24" spans="1:9">
      <c r="A24" t="s">
        <v>214</v>
      </c>
      <c r="B24">
        <v>0</v>
      </c>
      <c r="C24">
        <v>0</v>
      </c>
      <c r="D24">
        <v>0</v>
      </c>
      <c r="E24">
        <v>0</v>
      </c>
      <c r="F24">
        <v>1464</v>
      </c>
    </row>
    <row r="25" spans="1:9">
      <c r="A25" t="s">
        <v>215</v>
      </c>
      <c r="B25">
        <v>0</v>
      </c>
      <c r="C25">
        <v>0</v>
      </c>
      <c r="D25">
        <v>0</v>
      </c>
      <c r="E25">
        <v>0</v>
      </c>
      <c r="F25">
        <v>2048</v>
      </c>
    </row>
    <row r="26" spans="1:9">
      <c r="A26" t="s">
        <v>216</v>
      </c>
      <c r="B26">
        <v>1</v>
      </c>
      <c r="C26">
        <v>0</v>
      </c>
      <c r="D26">
        <v>1</v>
      </c>
      <c r="E26">
        <v>1</v>
      </c>
      <c r="F26">
        <v>111</v>
      </c>
    </row>
    <row r="27" spans="1:9">
      <c r="A27" t="s">
        <v>217</v>
      </c>
      <c r="B27">
        <v>1</v>
      </c>
      <c r="C27">
        <v>0</v>
      </c>
      <c r="D27">
        <v>1</v>
      </c>
      <c r="E27">
        <v>1</v>
      </c>
      <c r="F27">
        <v>1652</v>
      </c>
    </row>
    <row r="28" spans="1:9">
      <c r="A28" t="s">
        <v>218</v>
      </c>
      <c r="B28">
        <v>1</v>
      </c>
      <c r="C28">
        <v>0</v>
      </c>
      <c r="D28">
        <v>1</v>
      </c>
      <c r="E28">
        <v>0</v>
      </c>
      <c r="F28">
        <v>729</v>
      </c>
    </row>
    <row r="29" spans="1:9">
      <c r="A29" t="s">
        <v>220</v>
      </c>
      <c r="B29">
        <v>0</v>
      </c>
      <c r="C29">
        <v>0</v>
      </c>
      <c r="D29">
        <v>0</v>
      </c>
      <c r="E29">
        <v>0</v>
      </c>
      <c r="F29">
        <v>1220</v>
      </c>
    </row>
    <row r="30" spans="1:9">
      <c r="A30" t="s">
        <v>222</v>
      </c>
      <c r="B30">
        <v>1</v>
      </c>
      <c r="C30">
        <v>0</v>
      </c>
      <c r="D30">
        <v>1</v>
      </c>
      <c r="E30">
        <v>0</v>
      </c>
      <c r="F30">
        <v>938</v>
      </c>
    </row>
    <row r="31" spans="1:9">
      <c r="A31" t="s">
        <v>223</v>
      </c>
      <c r="B31">
        <v>1</v>
      </c>
      <c r="C31">
        <v>0</v>
      </c>
      <c r="D31">
        <v>1</v>
      </c>
      <c r="E31">
        <v>0</v>
      </c>
      <c r="F31">
        <v>1225</v>
      </c>
    </row>
    <row r="32" spans="1:9">
      <c r="A32" t="s">
        <v>224</v>
      </c>
      <c r="B32">
        <v>1</v>
      </c>
      <c r="C32">
        <v>1</v>
      </c>
      <c r="D32">
        <v>1</v>
      </c>
      <c r="E32">
        <v>1</v>
      </c>
      <c r="F32">
        <v>2551</v>
      </c>
    </row>
    <row r="33" spans="1:7">
      <c r="A33" t="s">
        <v>225</v>
      </c>
      <c r="B33">
        <v>1</v>
      </c>
      <c r="C33">
        <v>0</v>
      </c>
      <c r="D33">
        <v>0</v>
      </c>
      <c r="E33">
        <v>0</v>
      </c>
      <c r="F33">
        <v>1249</v>
      </c>
    </row>
    <row r="34" spans="1:7">
      <c r="A34" t="s">
        <v>226</v>
      </c>
      <c r="B34">
        <v>1</v>
      </c>
      <c r="C34">
        <v>1</v>
      </c>
      <c r="D34">
        <v>1</v>
      </c>
      <c r="E34">
        <v>1</v>
      </c>
      <c r="F34">
        <v>2824</v>
      </c>
    </row>
    <row r="35" spans="1:7">
      <c r="A35" t="s">
        <v>227</v>
      </c>
      <c r="B35">
        <v>1</v>
      </c>
      <c r="C35">
        <v>0</v>
      </c>
      <c r="D35">
        <v>0</v>
      </c>
      <c r="E35">
        <v>0</v>
      </c>
      <c r="F35">
        <v>763</v>
      </c>
    </row>
    <row r="36" spans="1:7">
      <c r="A36" s="95" t="s">
        <v>228</v>
      </c>
      <c r="B36" s="95">
        <v>1</v>
      </c>
      <c r="C36" s="95">
        <v>0</v>
      </c>
      <c r="D36" s="95">
        <v>1</v>
      </c>
      <c r="E36" s="95">
        <v>0</v>
      </c>
      <c r="F36" s="95">
        <v>1112</v>
      </c>
      <c r="G36" s="95"/>
    </row>
    <row r="37" spans="1:7">
      <c r="A37" t="s">
        <v>229</v>
      </c>
      <c r="B37">
        <v>1</v>
      </c>
      <c r="C37">
        <v>1</v>
      </c>
      <c r="D37">
        <v>1</v>
      </c>
      <c r="E37">
        <v>1</v>
      </c>
      <c r="F37">
        <v>1279</v>
      </c>
    </row>
    <row r="38" spans="1:7">
      <c r="A38" t="s">
        <v>230</v>
      </c>
      <c r="B38">
        <v>1</v>
      </c>
      <c r="C38">
        <v>0</v>
      </c>
      <c r="D38">
        <v>0</v>
      </c>
      <c r="E38">
        <v>0</v>
      </c>
      <c r="F38">
        <v>912</v>
      </c>
    </row>
    <row r="39" spans="1:7">
      <c r="A39" t="s">
        <v>231</v>
      </c>
      <c r="B39">
        <v>1</v>
      </c>
      <c r="C39">
        <v>0</v>
      </c>
      <c r="D39">
        <v>1</v>
      </c>
      <c r="E39">
        <v>0</v>
      </c>
      <c r="F39">
        <v>1227</v>
      </c>
    </row>
    <row r="40" spans="1:7">
      <c r="A40" t="s">
        <v>232</v>
      </c>
      <c r="B40">
        <v>1</v>
      </c>
      <c r="C40">
        <v>1</v>
      </c>
      <c r="D40">
        <v>1</v>
      </c>
      <c r="E40">
        <v>0</v>
      </c>
      <c r="F40">
        <v>902</v>
      </c>
    </row>
    <row r="41" spans="1:7">
      <c r="A41" t="s">
        <v>233</v>
      </c>
      <c r="B41">
        <v>1</v>
      </c>
      <c r="C41">
        <v>0</v>
      </c>
      <c r="D41">
        <v>1</v>
      </c>
      <c r="E41">
        <v>1</v>
      </c>
      <c r="F41">
        <v>1323</v>
      </c>
    </row>
    <row r="42" spans="1:7">
      <c r="A42" t="s">
        <v>234</v>
      </c>
      <c r="B42">
        <v>1</v>
      </c>
      <c r="C42">
        <v>0</v>
      </c>
      <c r="D42">
        <v>1</v>
      </c>
      <c r="E42">
        <v>1</v>
      </c>
      <c r="F42">
        <v>373</v>
      </c>
    </row>
    <row r="43" spans="1:7">
      <c r="A43" t="s">
        <v>235</v>
      </c>
      <c r="B43">
        <v>1</v>
      </c>
      <c r="C43">
        <v>0</v>
      </c>
      <c r="D43">
        <v>0</v>
      </c>
      <c r="E43">
        <v>0</v>
      </c>
      <c r="F43">
        <v>1474</v>
      </c>
    </row>
    <row r="44" spans="1:7">
      <c r="A44" s="95" t="s">
        <v>236</v>
      </c>
      <c r="B44" s="95">
        <v>1</v>
      </c>
      <c r="C44" s="95">
        <v>0</v>
      </c>
      <c r="D44" s="95">
        <v>1</v>
      </c>
      <c r="E44" s="95">
        <v>0</v>
      </c>
      <c r="F44" s="95">
        <v>1265</v>
      </c>
      <c r="G44" s="95"/>
    </row>
    <row r="45" spans="1:7">
      <c r="A45" t="s">
        <v>237</v>
      </c>
      <c r="B45">
        <v>1</v>
      </c>
      <c r="C45">
        <v>0</v>
      </c>
      <c r="D45">
        <v>1</v>
      </c>
      <c r="E45">
        <v>0</v>
      </c>
      <c r="F45">
        <v>1080</v>
      </c>
    </row>
    <row r="46" spans="1:7">
      <c r="A46" t="s">
        <v>238</v>
      </c>
      <c r="B46">
        <v>1</v>
      </c>
      <c r="C46">
        <v>0</v>
      </c>
      <c r="D46">
        <v>1</v>
      </c>
      <c r="E46">
        <v>1</v>
      </c>
      <c r="F46">
        <v>109</v>
      </c>
    </row>
    <row r="47" spans="1:7">
      <c r="A47" t="s">
        <v>239</v>
      </c>
      <c r="B47">
        <v>1</v>
      </c>
      <c r="C47">
        <v>0</v>
      </c>
      <c r="D47">
        <v>1</v>
      </c>
      <c r="E47">
        <v>0</v>
      </c>
      <c r="F47">
        <v>2482</v>
      </c>
    </row>
    <row r="48" spans="1:7">
      <c r="A48" t="s">
        <v>240</v>
      </c>
      <c r="B48">
        <v>1</v>
      </c>
      <c r="C48">
        <v>1</v>
      </c>
      <c r="D48">
        <v>1</v>
      </c>
      <c r="E48">
        <v>0</v>
      </c>
      <c r="F48">
        <v>388</v>
      </c>
    </row>
    <row r="49" spans="1:6">
      <c r="A49" t="s">
        <v>241</v>
      </c>
      <c r="B49">
        <v>1</v>
      </c>
      <c r="C49">
        <v>0</v>
      </c>
      <c r="D49">
        <v>1</v>
      </c>
      <c r="E49">
        <v>1</v>
      </c>
      <c r="F49">
        <v>312</v>
      </c>
    </row>
    <row r="50" spans="1:6">
      <c r="A50" t="s">
        <v>242</v>
      </c>
      <c r="B50">
        <v>1</v>
      </c>
      <c r="C50">
        <v>0</v>
      </c>
      <c r="D50">
        <v>1</v>
      </c>
      <c r="E50">
        <v>1</v>
      </c>
      <c r="F50">
        <v>2918</v>
      </c>
    </row>
    <row r="51" spans="1:6">
      <c r="A51" t="s">
        <v>243</v>
      </c>
      <c r="B51">
        <v>0</v>
      </c>
      <c r="C51">
        <v>0</v>
      </c>
      <c r="D51">
        <v>0</v>
      </c>
      <c r="E51">
        <v>0</v>
      </c>
      <c r="F51">
        <v>1729</v>
      </c>
    </row>
    <row r="52" spans="1:6">
      <c r="A52" t="s">
        <v>244</v>
      </c>
      <c r="B52">
        <v>0</v>
      </c>
      <c r="C52">
        <v>0</v>
      </c>
      <c r="D52">
        <v>0</v>
      </c>
      <c r="E52">
        <v>0</v>
      </c>
      <c r="F52">
        <v>2720</v>
      </c>
    </row>
    <row r="53" spans="1:6">
      <c r="A53" t="s">
        <v>245</v>
      </c>
      <c r="B53">
        <v>1</v>
      </c>
      <c r="C53">
        <v>1</v>
      </c>
      <c r="D53">
        <v>1</v>
      </c>
      <c r="E53">
        <v>0</v>
      </c>
      <c r="F53">
        <v>978</v>
      </c>
    </row>
    <row r="54" spans="1:6">
      <c r="A54" t="s">
        <v>246</v>
      </c>
      <c r="B54">
        <v>0</v>
      </c>
      <c r="C54">
        <v>0</v>
      </c>
      <c r="D54">
        <v>1</v>
      </c>
      <c r="E54">
        <v>0</v>
      </c>
      <c r="F54">
        <v>2197</v>
      </c>
    </row>
    <row r="55" spans="1:6">
      <c r="A55" t="s">
        <v>247</v>
      </c>
      <c r="B55">
        <v>1</v>
      </c>
      <c r="C55">
        <v>0</v>
      </c>
      <c r="D55">
        <v>0</v>
      </c>
      <c r="E55">
        <v>0</v>
      </c>
      <c r="F55">
        <v>1847</v>
      </c>
    </row>
    <row r="56" spans="1:6">
      <c r="A56" t="s">
        <v>248</v>
      </c>
      <c r="B56">
        <v>1</v>
      </c>
      <c r="C56">
        <v>1</v>
      </c>
      <c r="D56">
        <v>1</v>
      </c>
      <c r="E56">
        <v>1</v>
      </c>
      <c r="F56">
        <v>2836</v>
      </c>
    </row>
    <row r="57" spans="1:6">
      <c r="A57" t="s">
        <v>249</v>
      </c>
      <c r="B57">
        <v>1</v>
      </c>
      <c r="C57">
        <v>1</v>
      </c>
      <c r="D57">
        <v>1</v>
      </c>
      <c r="E57">
        <v>1</v>
      </c>
      <c r="F57">
        <v>2944</v>
      </c>
    </row>
    <row r="58" spans="1:6">
      <c r="A58" t="s">
        <v>250</v>
      </c>
      <c r="B58">
        <v>1</v>
      </c>
      <c r="C58">
        <v>1</v>
      </c>
      <c r="D58">
        <v>1</v>
      </c>
      <c r="E58">
        <v>1</v>
      </c>
      <c r="F58">
        <v>2890</v>
      </c>
    </row>
    <row r="59" spans="1:6">
      <c r="A59" t="s">
        <v>251</v>
      </c>
      <c r="B59">
        <v>1</v>
      </c>
      <c r="C59">
        <v>1</v>
      </c>
      <c r="D59">
        <v>1</v>
      </c>
      <c r="E59">
        <v>1</v>
      </c>
      <c r="F59">
        <v>237</v>
      </c>
    </row>
    <row r="60" spans="1:6">
      <c r="A60" t="s">
        <v>252</v>
      </c>
      <c r="B60">
        <v>0</v>
      </c>
      <c r="C60">
        <v>0</v>
      </c>
      <c r="D60">
        <v>0</v>
      </c>
      <c r="E60">
        <v>0</v>
      </c>
      <c r="F60">
        <v>1415</v>
      </c>
    </row>
  </sheetData>
  <phoneticPr fontId="4" type="noConversion"/>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dimension ref="A1:O8"/>
  <sheetViews>
    <sheetView topLeftCell="D1" workbookViewId="0">
      <selection activeCell="M8" sqref="M8"/>
    </sheetView>
  </sheetViews>
  <sheetFormatPr defaultRowHeight="15"/>
  <cols>
    <col min="1" max="1" width="20.85546875" bestFit="1" customWidth="1"/>
    <col min="2" max="2" width="16.5703125" bestFit="1" customWidth="1"/>
    <col min="3" max="3" width="32.5703125" bestFit="1" customWidth="1"/>
    <col min="4" max="4" width="24.85546875" bestFit="1" customWidth="1"/>
    <col min="5" max="5" width="20" bestFit="1" customWidth="1"/>
    <col min="6" max="7" width="11.85546875" bestFit="1" customWidth="1"/>
    <col min="9" max="9" width="16" bestFit="1" customWidth="1"/>
    <col min="11" max="11" width="14.28515625" customWidth="1"/>
    <col min="15" max="15" width="19.85546875" customWidth="1"/>
  </cols>
  <sheetData>
    <row r="1" spans="1:15">
      <c r="K1" s="158" t="s">
        <v>167</v>
      </c>
      <c r="L1" s="158"/>
      <c r="M1" s="158"/>
      <c r="N1" s="158"/>
    </row>
    <row r="2" spans="1:15" s="2" customFormat="1" ht="49.5" customHeight="1">
      <c r="B2" s="89" t="s">
        <v>168</v>
      </c>
      <c r="C2" s="89" t="s">
        <v>169</v>
      </c>
      <c r="D2" s="89" t="s">
        <v>37</v>
      </c>
      <c r="E2" s="89" t="s">
        <v>170</v>
      </c>
      <c r="F2" s="89" t="s">
        <v>171</v>
      </c>
      <c r="G2" s="89" t="s">
        <v>172</v>
      </c>
      <c r="H2" s="89" t="s">
        <v>38</v>
      </c>
      <c r="I2" s="89" t="s">
        <v>173</v>
      </c>
      <c r="J2" s="89" t="s">
        <v>174</v>
      </c>
      <c r="K2" s="90" t="s">
        <v>175</v>
      </c>
      <c r="L2" t="s">
        <v>176</v>
      </c>
      <c r="M2" t="s">
        <v>177</v>
      </c>
      <c r="N2" t="s">
        <v>36</v>
      </c>
      <c r="O2" s="2" t="s">
        <v>259</v>
      </c>
    </row>
    <row r="3" spans="1:15">
      <c r="A3" t="s">
        <v>178</v>
      </c>
      <c r="B3" t="s">
        <v>30</v>
      </c>
      <c r="C3" t="s">
        <v>31</v>
      </c>
      <c r="D3" t="s">
        <v>179</v>
      </c>
      <c r="E3" t="s">
        <v>180</v>
      </c>
      <c r="F3" s="91" t="s">
        <v>181</v>
      </c>
      <c r="G3" s="91" t="s">
        <v>182</v>
      </c>
      <c r="I3">
        <v>500</v>
      </c>
      <c r="J3">
        <v>25</v>
      </c>
      <c r="K3" s="90">
        <v>0.02</v>
      </c>
      <c r="L3">
        <v>1000</v>
      </c>
      <c r="M3" t="s">
        <v>183</v>
      </c>
      <c r="N3">
        <v>60</v>
      </c>
    </row>
    <row r="4" spans="1:15">
      <c r="A4" t="s">
        <v>184</v>
      </c>
      <c r="B4" t="s">
        <v>34</v>
      </c>
      <c r="C4" t="s">
        <v>32</v>
      </c>
      <c r="E4" t="s">
        <v>180</v>
      </c>
      <c r="F4" s="91" t="s">
        <v>185</v>
      </c>
      <c r="G4" t="s">
        <v>182</v>
      </c>
      <c r="I4">
        <v>700</v>
      </c>
      <c r="J4">
        <v>11</v>
      </c>
      <c r="K4" s="92">
        <v>2.2000000000000002</v>
      </c>
      <c r="L4" s="93">
        <v>250000</v>
      </c>
      <c r="M4" t="s">
        <v>183</v>
      </c>
    </row>
    <row r="5" spans="1:15">
      <c r="A5" t="s">
        <v>186</v>
      </c>
      <c r="B5" t="s">
        <v>187</v>
      </c>
      <c r="C5" t="s">
        <v>188</v>
      </c>
      <c r="E5" s="91">
        <v>25000</v>
      </c>
      <c r="F5" s="91" t="s">
        <v>185</v>
      </c>
      <c r="G5" t="s">
        <v>182</v>
      </c>
      <c r="I5">
        <v>350</v>
      </c>
      <c r="J5">
        <v>8</v>
      </c>
      <c r="K5" s="90">
        <v>2.75</v>
      </c>
      <c r="L5">
        <v>500</v>
      </c>
      <c r="M5">
        <v>15000</v>
      </c>
      <c r="N5">
        <v>25</v>
      </c>
    </row>
    <row r="8" spans="1:15">
      <c r="B8" s="94" t="s">
        <v>33</v>
      </c>
      <c r="C8" s="94" t="s">
        <v>36</v>
      </c>
      <c r="D8" s="94"/>
      <c r="E8" s="94"/>
      <c r="F8" s="94"/>
      <c r="G8" s="94"/>
    </row>
  </sheetData>
  <mergeCells count="1">
    <mergeCell ref="K1:N1"/>
  </mergeCells>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4"/>
  <dimension ref="B1:AJ87"/>
  <sheetViews>
    <sheetView showGridLines="0" tabSelected="1" topLeftCell="A13" zoomScaleNormal="75" workbookViewId="0">
      <selection activeCell="G53" sqref="G53"/>
    </sheetView>
  </sheetViews>
  <sheetFormatPr defaultRowHeight="15"/>
  <cols>
    <col min="1" max="1" width="0.85546875" customWidth="1"/>
    <col min="2" max="2" width="6" bestFit="1" customWidth="1"/>
    <col min="3" max="3" width="17" customWidth="1"/>
    <col min="4" max="4" width="5.5703125" customWidth="1"/>
    <col min="5" max="5" width="12" bestFit="1" customWidth="1"/>
    <col min="6" max="6" width="15" customWidth="1"/>
    <col min="7" max="7" width="13.7109375" customWidth="1"/>
    <col min="8" max="8" width="15" bestFit="1" customWidth="1"/>
    <col min="9" max="10" width="1.5703125" customWidth="1"/>
    <col min="11" max="12" width="11.5703125" customWidth="1"/>
    <col min="13" max="13" width="12.42578125" customWidth="1"/>
    <col min="15" max="15" width="15.5703125" bestFit="1" customWidth="1"/>
    <col min="16" max="16" width="12" bestFit="1" customWidth="1"/>
    <col min="17" max="17" width="16.5703125" bestFit="1" customWidth="1"/>
    <col min="18" max="18" width="11.85546875" bestFit="1" customWidth="1"/>
    <col min="19" max="19" width="17" bestFit="1" customWidth="1"/>
    <col min="20" max="20" width="11.140625" bestFit="1" customWidth="1"/>
    <col min="21" max="21" width="11.140625" customWidth="1"/>
    <col min="22" max="24" width="10.28515625" customWidth="1"/>
    <col min="25" max="25" width="10.28515625" style="77" customWidth="1"/>
    <col min="26" max="27" width="18.28515625" style="77" customWidth="1"/>
    <col min="28" max="30" width="20.140625" customWidth="1"/>
    <col min="32" max="32" width="10.85546875" customWidth="1"/>
    <col min="33" max="33" width="9.85546875" customWidth="1"/>
  </cols>
  <sheetData>
    <row r="1" spans="2:36" ht="15.75" customHeight="1">
      <c r="C1" s="37" t="s">
        <v>104</v>
      </c>
      <c r="AE1" s="2" t="s">
        <v>321</v>
      </c>
      <c r="AF1" s="42">
        <f>VLOOKUP("yes",AE7:AF54,2,0)</f>
        <v>20</v>
      </c>
      <c r="AG1" s="2" t="s">
        <v>323</v>
      </c>
      <c r="AH1" s="42">
        <f>VLOOKUP("yes",AG7:AH54,2,0)</f>
        <v>25</v>
      </c>
      <c r="AI1" s="2" t="s">
        <v>324</v>
      </c>
      <c r="AJ1" s="42">
        <f>VLOOKUP("yes",AI7:AJ54,2,0)</f>
        <v>22</v>
      </c>
    </row>
    <row r="2" spans="2:36">
      <c r="C2" t="s">
        <v>126</v>
      </c>
    </row>
    <row r="3" spans="2:36">
      <c r="C3" t="s">
        <v>108</v>
      </c>
    </row>
    <row r="4" spans="2:36" ht="15.75" thickBot="1">
      <c r="B4" s="6"/>
      <c r="C4" s="6" t="s">
        <v>109</v>
      </c>
      <c r="D4" s="5"/>
      <c r="E4" s="5"/>
      <c r="F4" s="5"/>
      <c r="G4" s="5"/>
      <c r="H4" s="4"/>
      <c r="I4" s="4"/>
      <c r="J4" s="4"/>
      <c r="K4" s="4"/>
      <c r="L4" s="4"/>
    </row>
    <row r="5" spans="2:36" ht="15.75" thickBot="1">
      <c r="B5" s="39" t="s">
        <v>128</v>
      </c>
      <c r="C5" s="6"/>
      <c r="D5" s="5"/>
      <c r="E5" s="5"/>
      <c r="F5" s="5"/>
      <c r="G5" s="5"/>
      <c r="H5" s="4"/>
      <c r="I5" s="4"/>
      <c r="J5" s="4"/>
      <c r="K5" s="38" t="s">
        <v>127</v>
      </c>
      <c r="L5" s="26"/>
      <c r="M5" s="27"/>
      <c r="N5" s="27"/>
      <c r="O5" s="27"/>
      <c r="P5" s="27"/>
      <c r="Q5" s="27"/>
      <c r="R5" s="27"/>
      <c r="S5" s="27"/>
      <c r="T5" s="28"/>
      <c r="U5" s="27"/>
      <c r="V5" s="144" t="s">
        <v>140</v>
      </c>
      <c r="W5" s="145"/>
      <c r="X5" s="146"/>
      <c r="Y5" s="147" t="s">
        <v>140</v>
      </c>
      <c r="Z5" s="148"/>
      <c r="AA5" s="149"/>
      <c r="AB5" s="144" t="s">
        <v>166</v>
      </c>
      <c r="AC5" s="145"/>
      <c r="AD5" s="146"/>
    </row>
    <row r="6" spans="2:36" s="1" customFormat="1" ht="45.75" thickBot="1">
      <c r="B6" s="11" t="s">
        <v>111</v>
      </c>
      <c r="C6" s="12" t="s">
        <v>42</v>
      </c>
      <c r="D6" s="12" t="s">
        <v>43</v>
      </c>
      <c r="E6" s="12" t="s">
        <v>44</v>
      </c>
      <c r="F6" s="13" t="s">
        <v>105</v>
      </c>
      <c r="G6" s="13" t="s">
        <v>106</v>
      </c>
      <c r="H6" s="14" t="s">
        <v>107</v>
      </c>
      <c r="K6" s="29" t="s">
        <v>111</v>
      </c>
      <c r="L6" s="44" t="s">
        <v>110</v>
      </c>
      <c r="M6" s="44" t="s">
        <v>42</v>
      </c>
      <c r="N6" s="45" t="s">
        <v>43</v>
      </c>
      <c r="O6" s="46" t="s">
        <v>124</v>
      </c>
      <c r="P6" s="46" t="s">
        <v>113</v>
      </c>
      <c r="Q6" s="46" t="s">
        <v>123</v>
      </c>
      <c r="R6" s="47" t="s">
        <v>112</v>
      </c>
      <c r="S6" s="47" t="s">
        <v>122</v>
      </c>
      <c r="T6" s="48" t="s">
        <v>125</v>
      </c>
      <c r="U6" s="47" t="s">
        <v>275</v>
      </c>
      <c r="V6" s="57" t="s">
        <v>27</v>
      </c>
      <c r="W6" s="56" t="s">
        <v>28</v>
      </c>
      <c r="X6" s="58" t="s">
        <v>29</v>
      </c>
      <c r="Y6" s="78" t="s">
        <v>27</v>
      </c>
      <c r="Z6" s="79" t="s">
        <v>28</v>
      </c>
      <c r="AA6" s="80" t="s">
        <v>29</v>
      </c>
      <c r="AB6" s="57" t="s">
        <v>27</v>
      </c>
      <c r="AC6" s="56" t="s">
        <v>28</v>
      </c>
      <c r="AD6" s="58" t="s">
        <v>29</v>
      </c>
      <c r="AE6" s="1" t="s">
        <v>27</v>
      </c>
      <c r="AF6" s="1" t="s">
        <v>26</v>
      </c>
      <c r="AG6" s="1" t="s">
        <v>322</v>
      </c>
      <c r="AH6" s="1" t="s">
        <v>26</v>
      </c>
      <c r="AI6" s="1" t="s">
        <v>29</v>
      </c>
      <c r="AJ6" s="1" t="s">
        <v>26</v>
      </c>
    </row>
    <row r="7" spans="2:36">
      <c r="B7" s="15">
        <v>1</v>
      </c>
      <c r="C7" s="16" t="s">
        <v>46</v>
      </c>
      <c r="D7" s="16">
        <v>153</v>
      </c>
      <c r="E7" s="17">
        <v>3</v>
      </c>
      <c r="F7" s="18">
        <v>250</v>
      </c>
      <c r="G7" s="18">
        <v>250</v>
      </c>
      <c r="H7" s="19">
        <f>F7*E7</f>
        <v>750</v>
      </c>
      <c r="I7" s="3"/>
      <c r="J7" s="3"/>
      <c r="K7" s="8">
        <v>1</v>
      </c>
      <c r="L7" s="30">
        <v>1</v>
      </c>
      <c r="M7" s="30" t="str">
        <f>VLOOKUP(K7,$B$7:$H$87,2,0)</f>
        <v>Albany NY</v>
      </c>
      <c r="N7" s="30">
        <f>VLOOKUP(K7,$B$7:$H$87,3,0)*2</f>
        <v>306</v>
      </c>
      <c r="O7" s="30">
        <f>N7</f>
        <v>306</v>
      </c>
      <c r="P7" s="18">
        <f>VLOOKUP(K7,$B$7:$H$87,5,0)</f>
        <v>250</v>
      </c>
      <c r="Q7" s="18">
        <f>P7</f>
        <v>250</v>
      </c>
      <c r="R7" s="18">
        <f>VLOOKUP(K7,$B$7:$H$87,7,0)</f>
        <v>750</v>
      </c>
      <c r="S7" s="31">
        <f>R7</f>
        <v>750</v>
      </c>
      <c r="T7" s="32">
        <f>VLOOKUP(K7,$B$7:$H$87,4,0)</f>
        <v>3</v>
      </c>
      <c r="U7" s="17">
        <v>450</v>
      </c>
      <c r="V7" s="59">
        <f ca="1">(VLOOKUP($T:$T,HotelPointsEarnLookup!$A:E,3,FALSE))*S7</f>
        <v>7500</v>
      </c>
      <c r="W7" s="60">
        <f ca="1">((VLOOKUP($T:$T,HotelPointsEarnLookup!$A:F,4,FALSE))*S7)+IF(T7&gt;50,500*COUNTIF($T$7:T7,"&gt;50"),0)</f>
        <v>1500</v>
      </c>
      <c r="X7" s="61">
        <f ca="1">(VLOOKUP($T:$T,HotelPointsEarnLookup!$A:G,5,FALSE))*S7</f>
        <v>11250</v>
      </c>
      <c r="Y7" s="81" t="str">
        <f ca="1">VLOOKUP($T7,HotelPointsEarnLookup!$A:F,6,FALSE)</f>
        <v>None</v>
      </c>
      <c r="Z7" s="82" t="str">
        <f ca="1">VLOOKUP($T7,HotelPointsEarnLookup!$A:G,7,FALSE)</f>
        <v>Preferred Guest</v>
      </c>
      <c r="AA7" s="83" t="str">
        <f ca="1">VLOOKUP($T7,HotelPointsEarnLookup!$A:H,8,FALSE)</f>
        <v>Blue</v>
      </c>
      <c r="AB7" s="87" t="str">
        <f ca="1">IF(V7&gt;=Paris_Hotel_Summary!$D$2,Paris_Hotel_Summary!$B$2,IF($V7&gt;=Paris_Hotel_Summary!$D$3,Paris_Hotel_Summary!$B$3," "))</f>
        <v xml:space="preserve"> </v>
      </c>
      <c r="AC7" s="17" t="str">
        <f ca="1">IF($W7&gt;=Paris_Hotel_Summary!$D$4,Paris_Hotel_Summary!$B$4,IF($W7&gt;=Paris_Hotel_Summary!$D$5,Paris_Hotel_Summary!$B$5," "))</f>
        <v xml:space="preserve"> </v>
      </c>
      <c r="AD7" s="32" t="str">
        <f ca="1">IF($X7&gt;=Paris_Hotel_Summary!$D$6,Paris_Hotel_Summary!$B$6,IF($X7&gt;=Paris_Hotel_Summary!$D$7,Paris_Hotel_Summary!$B$7," "))</f>
        <v xml:space="preserve"> </v>
      </c>
      <c r="AE7" t="str">
        <f>IF(AB7=" ", "no", "yes")</f>
        <v>no</v>
      </c>
      <c r="AF7">
        <f>L7</f>
        <v>1</v>
      </c>
      <c r="AG7" t="str">
        <f>IF(AC7=" ", "no", "yes")</f>
        <v>no</v>
      </c>
      <c r="AH7">
        <f>L7</f>
        <v>1</v>
      </c>
      <c r="AI7" t="str">
        <f>IF(AD7=" ", "no", "yes")</f>
        <v>no</v>
      </c>
      <c r="AJ7">
        <f>L7</f>
        <v>1</v>
      </c>
    </row>
    <row r="8" spans="2:36">
      <c r="B8" s="15">
        <f>B7+B7</f>
        <v>2</v>
      </c>
      <c r="C8" s="16" t="s">
        <v>49</v>
      </c>
      <c r="D8" s="16">
        <v>2019</v>
      </c>
      <c r="E8" s="17">
        <v>3</v>
      </c>
      <c r="F8" s="18">
        <v>0</v>
      </c>
      <c r="G8" s="18">
        <v>0</v>
      </c>
      <c r="H8" s="19">
        <f t="shared" ref="H8:H71" si="0">F8*E8</f>
        <v>0</v>
      </c>
      <c r="I8" s="3"/>
      <c r="J8" s="3"/>
      <c r="K8" s="9">
        <f>$K$7</f>
        <v>1</v>
      </c>
      <c r="L8" s="30">
        <f>L7+1</f>
        <v>2</v>
      </c>
      <c r="M8" s="30" t="str">
        <f>$M$7</f>
        <v>Albany NY</v>
      </c>
      <c r="N8" s="30">
        <f>$N$7</f>
        <v>306</v>
      </c>
      <c r="O8" s="30">
        <f>+O7+N8</f>
        <v>612</v>
      </c>
      <c r="P8" s="18">
        <f>$P$7</f>
        <v>250</v>
      </c>
      <c r="Q8" s="18">
        <f>+Q7+P8</f>
        <v>500</v>
      </c>
      <c r="R8" s="18">
        <f>$R$7</f>
        <v>750</v>
      </c>
      <c r="S8" s="31">
        <f>+S7+R8</f>
        <v>1500</v>
      </c>
      <c r="T8" s="32">
        <f t="shared" ref="T8:T54" si="1">VLOOKUP(K8,$B$7:$H$87,4,0)+T7</f>
        <v>6</v>
      </c>
      <c r="U8" s="17">
        <f>U7</f>
        <v>450</v>
      </c>
      <c r="V8" s="59">
        <f ca="1">(VLOOKUP($T:$T,HotelPointsEarnLookup!$A:E,3,FALSE))*S8</f>
        <v>15000</v>
      </c>
      <c r="W8" s="60">
        <f ca="1">((VLOOKUP($T:$T,HotelPointsEarnLookup!$A:F,4,FALSE))*S8)+IF(T8&gt;50,500*COUNTIF($T$7:T8,"&gt;50"),0)</f>
        <v>3000</v>
      </c>
      <c r="X8" s="61">
        <f ca="1">(VLOOKUP($T:$T,HotelPointsEarnLookup!$A:G,5,FALSE))*S8</f>
        <v>22500</v>
      </c>
      <c r="Y8" s="81" t="str">
        <f ca="1">VLOOKUP($T8,HotelPointsEarnLookup!$A:F,6,FALSE)</f>
        <v>None</v>
      </c>
      <c r="Z8" s="82" t="str">
        <f ca="1">VLOOKUP($T8,HotelPointsEarnLookup!$A:G,7,FALSE)</f>
        <v>Preferred Guest</v>
      </c>
      <c r="AA8" s="83" t="str">
        <f ca="1">VLOOKUP($T8,HotelPointsEarnLookup!$A:H,8,FALSE)</f>
        <v>Blue</v>
      </c>
      <c r="AB8" s="87" t="str">
        <f ca="1">IF(V8&gt;=Paris_Hotel_Summary!$D$2,Paris_Hotel_Summary!$B$2,IF($V8&gt;=Paris_Hotel_Summary!$D$3,Paris_Hotel_Summary!$B$3," "))</f>
        <v xml:space="preserve"> </v>
      </c>
      <c r="AC8" s="17" t="str">
        <f ca="1">IF($W8&gt;=Paris_Hotel_Summary!$D$4,Paris_Hotel_Summary!$B$4,IF($W8&gt;=Paris_Hotel_Summary!$D$5,Paris_Hotel_Summary!$B$5," "))</f>
        <v xml:space="preserve"> </v>
      </c>
      <c r="AD8" s="32" t="str">
        <f ca="1">IF($X8&gt;=Paris_Hotel_Summary!$D$6,Paris_Hotel_Summary!$B$6,IF($X8&gt;=Paris_Hotel_Summary!$D$7,Paris_Hotel_Summary!$B$7," "))</f>
        <v xml:space="preserve"> </v>
      </c>
      <c r="AE8" t="str">
        <f t="shared" ref="AE8:AE53" si="2">IF(AB8=" ", "no", "yes")</f>
        <v>no</v>
      </c>
      <c r="AF8">
        <f t="shared" ref="AF8:AF54" si="3">L8</f>
        <v>2</v>
      </c>
      <c r="AG8" t="str">
        <f t="shared" ref="AG8:AG53" si="4">IF(AC8=" ", "no", "yes")</f>
        <v>no</v>
      </c>
      <c r="AH8">
        <f t="shared" ref="AH8:AH54" si="5">L8</f>
        <v>2</v>
      </c>
      <c r="AI8" t="str">
        <f t="shared" ref="AI8:AI53" si="6">IF(AD8=" ", "no", "yes")</f>
        <v>no</v>
      </c>
      <c r="AJ8">
        <f t="shared" ref="AJ8:AJ54" si="7">L8</f>
        <v>2</v>
      </c>
    </row>
    <row r="9" spans="2:36">
      <c r="B9" s="15">
        <f>B8+1</f>
        <v>3</v>
      </c>
      <c r="C9" s="16" t="s">
        <v>45</v>
      </c>
      <c r="D9" s="16">
        <v>896</v>
      </c>
      <c r="E9" s="17">
        <v>3</v>
      </c>
      <c r="F9" s="18">
        <v>250</v>
      </c>
      <c r="G9" s="18">
        <v>200</v>
      </c>
      <c r="H9" s="19">
        <f t="shared" si="0"/>
        <v>750</v>
      </c>
      <c r="I9" s="3"/>
      <c r="J9" s="3"/>
      <c r="K9" s="9">
        <f>$K$7</f>
        <v>1</v>
      </c>
      <c r="L9" s="30">
        <f t="shared" ref="L9:L54" si="8">L8+1</f>
        <v>3</v>
      </c>
      <c r="M9" s="30" t="str">
        <f>$M$7</f>
        <v>Albany NY</v>
      </c>
      <c r="N9" s="30">
        <f>$N$7</f>
        <v>306</v>
      </c>
      <c r="O9" s="30">
        <f t="shared" ref="O9:O54" si="9">+O8+N9</f>
        <v>918</v>
      </c>
      <c r="P9" s="18">
        <f>$P$7</f>
        <v>250</v>
      </c>
      <c r="Q9" s="18">
        <f t="shared" ref="Q9:Q54" si="10">+Q8+P9</f>
        <v>750</v>
      </c>
      <c r="R9" s="18">
        <f>$R$7</f>
        <v>750</v>
      </c>
      <c r="S9" s="31">
        <f t="shared" ref="S9:S54" si="11">+S8+R9</f>
        <v>2250</v>
      </c>
      <c r="T9" s="32">
        <f t="shared" si="1"/>
        <v>9</v>
      </c>
      <c r="U9" s="17">
        <f t="shared" ref="U9:U54" si="12">U8</f>
        <v>450</v>
      </c>
      <c r="V9" s="59">
        <f ca="1">(VLOOKUP($T:$T,HotelPointsEarnLookup!$A:E,3,FALSE))*S9</f>
        <v>22500</v>
      </c>
      <c r="W9" s="60">
        <f ca="1">((VLOOKUP($T:$T,HotelPointsEarnLookup!$A:F,4,FALSE))*S9)+IF(T9&gt;50,500*COUNTIF($T$7:T9,"&gt;50"),0)</f>
        <v>4500</v>
      </c>
      <c r="X9" s="61">
        <f ca="1">(VLOOKUP($T:$T,HotelPointsEarnLookup!$A:G,5,FALSE))*S9</f>
        <v>33750</v>
      </c>
      <c r="Y9" s="81" t="str">
        <f ca="1">VLOOKUP($T9,HotelPointsEarnLookup!$A:F,6,FALSE)</f>
        <v>None</v>
      </c>
      <c r="Z9" s="82" t="str">
        <f ca="1">VLOOKUP($T9,HotelPointsEarnLookup!$A:G,7,FALSE)</f>
        <v>Preferred Guest</v>
      </c>
      <c r="AA9" s="83" t="str">
        <f ca="1">VLOOKUP($T9,HotelPointsEarnLookup!$A:H,8,FALSE)</f>
        <v>Blue</v>
      </c>
      <c r="AB9" s="87" t="str">
        <f ca="1">IF(V9&gt;=Paris_Hotel_Summary!$D$2,Paris_Hotel_Summary!$B$2,IF($V9&gt;=Paris_Hotel_Summary!$D$3,Paris_Hotel_Summary!$B$3," "))</f>
        <v xml:space="preserve"> </v>
      </c>
      <c r="AC9" s="17" t="str">
        <f ca="1">IF($W9&gt;=Paris_Hotel_Summary!$D$4,Paris_Hotel_Summary!$B$4,IF($W9&gt;=Paris_Hotel_Summary!$D$5,Paris_Hotel_Summary!$B$5," "))</f>
        <v xml:space="preserve"> </v>
      </c>
      <c r="AD9" s="32" t="str">
        <f ca="1">IF($X9&gt;=Paris_Hotel_Summary!$D$6,Paris_Hotel_Summary!$B$6,IF($X9&gt;=Paris_Hotel_Summary!$D$7,Paris_Hotel_Summary!$B$7," "))</f>
        <v xml:space="preserve"> </v>
      </c>
      <c r="AE9" t="str">
        <f t="shared" si="2"/>
        <v>no</v>
      </c>
      <c r="AF9">
        <f t="shared" si="3"/>
        <v>3</v>
      </c>
      <c r="AG9" t="str">
        <f t="shared" si="4"/>
        <v>no</v>
      </c>
      <c r="AH9">
        <f t="shared" si="5"/>
        <v>3</v>
      </c>
      <c r="AI9" t="str">
        <f t="shared" si="6"/>
        <v>no</v>
      </c>
      <c r="AJ9">
        <f t="shared" si="7"/>
        <v>3</v>
      </c>
    </row>
    <row r="10" spans="2:36">
      <c r="B10" s="15">
        <f t="shared" ref="B10:B73" si="13">B9+1</f>
        <v>4</v>
      </c>
      <c r="C10" s="16" t="s">
        <v>292</v>
      </c>
      <c r="D10" s="16">
        <v>203</v>
      </c>
      <c r="E10" s="17">
        <v>3</v>
      </c>
      <c r="F10" s="18">
        <v>250</v>
      </c>
      <c r="G10" s="18">
        <v>200</v>
      </c>
      <c r="H10" s="19">
        <f t="shared" si="0"/>
        <v>750</v>
      </c>
      <c r="I10" s="3"/>
      <c r="J10" s="3"/>
      <c r="K10" s="9">
        <f>$K$7</f>
        <v>1</v>
      </c>
      <c r="L10" s="30">
        <f t="shared" si="8"/>
        <v>4</v>
      </c>
      <c r="M10" s="30" t="str">
        <f>$M$7</f>
        <v>Albany NY</v>
      </c>
      <c r="N10" s="30">
        <f>$N$7</f>
        <v>306</v>
      </c>
      <c r="O10" s="30">
        <f t="shared" si="9"/>
        <v>1224</v>
      </c>
      <c r="P10" s="18">
        <f>$P$7</f>
        <v>250</v>
      </c>
      <c r="Q10" s="18">
        <f t="shared" si="10"/>
        <v>1000</v>
      </c>
      <c r="R10" s="18">
        <f>$R$7</f>
        <v>750</v>
      </c>
      <c r="S10" s="31">
        <f t="shared" si="11"/>
        <v>3000</v>
      </c>
      <c r="T10" s="32">
        <f t="shared" si="1"/>
        <v>12</v>
      </c>
      <c r="U10" s="17">
        <f t="shared" si="12"/>
        <v>450</v>
      </c>
      <c r="V10" s="59">
        <f ca="1">(VLOOKUP($T:$T,HotelPointsEarnLookup!$A:E,3,FALSE))*S10</f>
        <v>36000</v>
      </c>
      <c r="W10" s="60">
        <f ca="1">((VLOOKUP($T:$T,HotelPointsEarnLookup!$A:F,4,FALSE))*S10)+IF(T10&gt;50,500*COUNTIF($T$7:T10,"&gt;50"),0)</f>
        <v>6000</v>
      </c>
      <c r="X10" s="61">
        <f ca="1">(VLOOKUP($T:$T,HotelPointsEarnLookup!$A:G,5,FALSE))*S10</f>
        <v>51750</v>
      </c>
      <c r="Y10" s="81" t="str">
        <f ca="1">VLOOKUP($T10,HotelPointsEarnLookup!$A:F,6,FALSE)</f>
        <v>Silver</v>
      </c>
      <c r="Z10" s="82" t="str">
        <f ca="1">VLOOKUP($T10,HotelPointsEarnLookup!$A:G,7,FALSE)</f>
        <v>Preferred Guest</v>
      </c>
      <c r="AA10" s="83" t="str">
        <f ca="1">VLOOKUP($T10,HotelPointsEarnLookup!$A:H,8,FALSE)</f>
        <v>Silver VIP</v>
      </c>
      <c r="AB10" s="87" t="str">
        <f ca="1">IF(V10&gt;=Paris_Hotel_Summary!$D$2,Paris_Hotel_Summary!$B$2,IF($V10&gt;=Paris_Hotel_Summary!$D$3,Paris_Hotel_Summary!$B$3," "))</f>
        <v xml:space="preserve"> </v>
      </c>
      <c r="AC10" s="17" t="str">
        <f ca="1">IF($W10&gt;=Paris_Hotel_Summary!$D$4,Paris_Hotel_Summary!$B$4,IF($W10&gt;=Paris_Hotel_Summary!$D$5,Paris_Hotel_Summary!$B$5," "))</f>
        <v xml:space="preserve"> </v>
      </c>
      <c r="AD10" s="32" t="str">
        <f ca="1">IF($X10&gt;=Paris_Hotel_Summary!$D$6,Paris_Hotel_Summary!$B$6,IF($X10&gt;=Paris_Hotel_Summary!$D$7,Paris_Hotel_Summary!$B$7," "))</f>
        <v xml:space="preserve"> </v>
      </c>
      <c r="AE10" t="str">
        <f t="shared" si="2"/>
        <v>no</v>
      </c>
      <c r="AF10">
        <f t="shared" si="3"/>
        <v>4</v>
      </c>
      <c r="AG10" t="str">
        <f t="shared" si="4"/>
        <v>no</v>
      </c>
      <c r="AH10">
        <f t="shared" si="5"/>
        <v>4</v>
      </c>
      <c r="AI10" t="str">
        <f t="shared" si="6"/>
        <v>no</v>
      </c>
      <c r="AJ10">
        <f t="shared" si="7"/>
        <v>4</v>
      </c>
    </row>
    <row r="11" spans="2:36">
      <c r="B11" s="15">
        <f t="shared" si="13"/>
        <v>5</v>
      </c>
      <c r="C11" s="16" t="s">
        <v>56</v>
      </c>
      <c r="D11" s="16">
        <v>2067</v>
      </c>
      <c r="E11" s="17">
        <v>3</v>
      </c>
      <c r="F11" s="18">
        <v>0</v>
      </c>
      <c r="G11" s="18">
        <v>0</v>
      </c>
      <c r="H11" s="19">
        <f t="shared" si="0"/>
        <v>0</v>
      </c>
      <c r="I11" s="3"/>
      <c r="J11" s="3"/>
      <c r="K11" s="9">
        <f>$K$7</f>
        <v>1</v>
      </c>
      <c r="L11" s="30">
        <f t="shared" si="8"/>
        <v>5</v>
      </c>
      <c r="M11" s="30" t="str">
        <f>$M$7</f>
        <v>Albany NY</v>
      </c>
      <c r="N11" s="30">
        <f>$N$7</f>
        <v>306</v>
      </c>
      <c r="O11" s="30">
        <f t="shared" si="9"/>
        <v>1530</v>
      </c>
      <c r="P11" s="18">
        <f>$P$7</f>
        <v>250</v>
      </c>
      <c r="Q11" s="18">
        <f t="shared" si="10"/>
        <v>1250</v>
      </c>
      <c r="R11" s="18">
        <f>$R$7</f>
        <v>750</v>
      </c>
      <c r="S11" s="31">
        <f t="shared" si="11"/>
        <v>3750</v>
      </c>
      <c r="T11" s="32">
        <f t="shared" si="1"/>
        <v>15</v>
      </c>
      <c r="U11" s="17">
        <f t="shared" si="12"/>
        <v>450</v>
      </c>
      <c r="V11" s="59">
        <f ca="1">(VLOOKUP($T:$T,HotelPointsEarnLookup!$A:E,3,FALSE))*S11</f>
        <v>45000</v>
      </c>
      <c r="W11" s="60">
        <f ca="1">((VLOOKUP($T:$T,HotelPointsEarnLookup!$A:F,4,FALSE))*S11)+IF(T11&gt;50,500*COUNTIF($T$7:T11,"&gt;50"),0)</f>
        <v>7500</v>
      </c>
      <c r="X11" s="61">
        <f ca="1">(VLOOKUP($T:$T,HotelPointsEarnLookup!$A:G,5,FALSE))*S11</f>
        <v>64687.5</v>
      </c>
      <c r="Y11" s="81" t="str">
        <f ca="1">VLOOKUP($T11,HotelPointsEarnLookup!$A:F,6,FALSE)</f>
        <v>Silver</v>
      </c>
      <c r="Z11" s="82" t="str">
        <f ca="1">VLOOKUP($T11,HotelPointsEarnLookup!$A:G,7,FALSE)</f>
        <v>Preferred Guest</v>
      </c>
      <c r="AA11" s="83" t="str">
        <f ca="1">VLOOKUP($T11,HotelPointsEarnLookup!$A:H,8,FALSE)</f>
        <v>Silver VIP</v>
      </c>
      <c r="AB11" s="87" t="str">
        <f ca="1">IF(V11&gt;=Paris_Hotel_Summary!$D$2,Paris_Hotel_Summary!$B$2,IF($V11&gt;=Paris_Hotel_Summary!$D$3,Paris_Hotel_Summary!$B$3," "))</f>
        <v xml:space="preserve"> </v>
      </c>
      <c r="AC11" s="17" t="str">
        <f ca="1">IF($W11&gt;=Paris_Hotel_Summary!$D$4,Paris_Hotel_Summary!$B$4,IF($W11&gt;=Paris_Hotel_Summary!$D$5,Paris_Hotel_Summary!$B$5," "))</f>
        <v xml:space="preserve"> </v>
      </c>
      <c r="AD11" s="32" t="str">
        <f ca="1">IF($X11&gt;=Paris_Hotel_Summary!$D$6,Paris_Hotel_Summary!$B$6,IF($X11&gt;=Paris_Hotel_Summary!$D$7,Paris_Hotel_Summary!$B$7," "))</f>
        <v xml:space="preserve"> </v>
      </c>
      <c r="AE11" t="str">
        <f t="shared" si="2"/>
        <v>no</v>
      </c>
      <c r="AF11">
        <f t="shared" si="3"/>
        <v>5</v>
      </c>
      <c r="AG11" t="str">
        <f t="shared" si="4"/>
        <v>no</v>
      </c>
      <c r="AH11">
        <f t="shared" si="5"/>
        <v>5</v>
      </c>
      <c r="AI11" t="str">
        <f t="shared" si="6"/>
        <v>no</v>
      </c>
      <c r="AJ11">
        <f t="shared" si="7"/>
        <v>5</v>
      </c>
    </row>
    <row r="12" spans="2:36" ht="15.75" thickBot="1">
      <c r="B12" s="15">
        <f t="shared" si="13"/>
        <v>6</v>
      </c>
      <c r="C12" s="16" t="s">
        <v>59</v>
      </c>
      <c r="D12" s="16">
        <v>981</v>
      </c>
      <c r="E12" s="17">
        <v>3</v>
      </c>
      <c r="F12" s="18">
        <v>300</v>
      </c>
      <c r="G12" s="18">
        <v>275</v>
      </c>
      <c r="H12" s="19">
        <f t="shared" si="0"/>
        <v>900</v>
      </c>
      <c r="I12" s="3"/>
      <c r="J12" s="3"/>
      <c r="K12" s="10">
        <f>$K$7</f>
        <v>1</v>
      </c>
      <c r="L12" s="30">
        <f t="shared" si="8"/>
        <v>6</v>
      </c>
      <c r="M12" s="30" t="str">
        <f>$M$7</f>
        <v>Albany NY</v>
      </c>
      <c r="N12" s="30">
        <f>$N$7</f>
        <v>306</v>
      </c>
      <c r="O12" s="30">
        <f t="shared" si="9"/>
        <v>1836</v>
      </c>
      <c r="P12" s="18">
        <f>$P$7</f>
        <v>250</v>
      </c>
      <c r="Q12" s="18">
        <f t="shared" si="10"/>
        <v>1500</v>
      </c>
      <c r="R12" s="18">
        <f>$R$7</f>
        <v>750</v>
      </c>
      <c r="S12" s="31">
        <f t="shared" si="11"/>
        <v>4500</v>
      </c>
      <c r="T12" s="32">
        <f t="shared" si="1"/>
        <v>18</v>
      </c>
      <c r="U12" s="17">
        <f t="shared" si="12"/>
        <v>450</v>
      </c>
      <c r="V12" s="59">
        <f ca="1">(VLOOKUP($T:$T,HotelPointsEarnLookup!$A:E,3,FALSE))*S12</f>
        <v>54000</v>
      </c>
      <c r="W12" s="60">
        <f ca="1">((VLOOKUP($T:$T,HotelPointsEarnLookup!$A:F,4,FALSE))*S12)+IF(T12&gt;50,500*COUNTIF($T$7:T12,"&gt;50"),0)</f>
        <v>9000</v>
      </c>
      <c r="X12" s="61">
        <f ca="1">(VLOOKUP($T:$T,HotelPointsEarnLookup!$A:G,5,FALSE))*S12</f>
        <v>77625</v>
      </c>
      <c r="Y12" s="81" t="str">
        <f ca="1">VLOOKUP($T12,HotelPointsEarnLookup!$A:F,6,FALSE)</f>
        <v>Silver</v>
      </c>
      <c r="Z12" s="82" t="str">
        <f ca="1">VLOOKUP($T12,HotelPointsEarnLookup!$A:G,7,FALSE)</f>
        <v>Preferred Guest</v>
      </c>
      <c r="AA12" s="83" t="str">
        <f ca="1">VLOOKUP($T12,HotelPointsEarnLookup!$A:H,8,FALSE)</f>
        <v>Silver VIP</v>
      </c>
      <c r="AB12" s="87" t="str">
        <f ca="1">IF(V12&gt;=Paris_Hotel_Summary!$D$2,Paris_Hotel_Summary!$B$2,IF($V12&gt;=Paris_Hotel_Summary!$D$3,Paris_Hotel_Summary!$B$3," "))</f>
        <v xml:space="preserve"> </v>
      </c>
      <c r="AC12" s="17" t="str">
        <f ca="1">IF($W12&gt;=Paris_Hotel_Summary!$D$4,Paris_Hotel_Summary!$B$4,IF($W12&gt;=Paris_Hotel_Summary!$D$5,Paris_Hotel_Summary!$B$5," "))</f>
        <v xml:space="preserve"> </v>
      </c>
      <c r="AD12" s="32" t="str">
        <f ca="1">IF($X12&gt;=Paris_Hotel_Summary!$D$6,Paris_Hotel_Summary!$B$6,IF($X12&gt;=Paris_Hotel_Summary!$D$7,Paris_Hotel_Summary!$B$7," "))</f>
        <v xml:space="preserve"> </v>
      </c>
      <c r="AE12" t="str">
        <f t="shared" si="2"/>
        <v>no</v>
      </c>
      <c r="AF12">
        <f t="shared" si="3"/>
        <v>6</v>
      </c>
      <c r="AG12" t="str">
        <f t="shared" si="4"/>
        <v>no</v>
      </c>
      <c r="AH12">
        <f t="shared" si="5"/>
        <v>6</v>
      </c>
      <c r="AI12" t="str">
        <f t="shared" si="6"/>
        <v>no</v>
      </c>
      <c r="AJ12">
        <f t="shared" si="7"/>
        <v>6</v>
      </c>
    </row>
    <row r="13" spans="2:36">
      <c r="B13" s="15">
        <f t="shared" si="13"/>
        <v>7</v>
      </c>
      <c r="C13" s="16" t="s">
        <v>62</v>
      </c>
      <c r="D13" s="16">
        <v>2498</v>
      </c>
      <c r="E13" s="17">
        <v>3</v>
      </c>
      <c r="F13" s="18">
        <v>300</v>
      </c>
      <c r="G13" s="18">
        <v>150</v>
      </c>
      <c r="H13" s="19">
        <f t="shared" si="0"/>
        <v>900</v>
      </c>
      <c r="I13" s="3"/>
      <c r="J13" s="3"/>
      <c r="K13" s="8">
        <v>1</v>
      </c>
      <c r="L13" s="30">
        <v>7</v>
      </c>
      <c r="M13" s="30" t="str">
        <f>VLOOKUP(K13,$B$7:$H$87,2,0)</f>
        <v>Albany NY</v>
      </c>
      <c r="N13" s="30">
        <f>VLOOKUP(K13,$B$7:$H$87,3,0)*2</f>
        <v>306</v>
      </c>
      <c r="O13" s="30">
        <f t="shared" si="9"/>
        <v>2142</v>
      </c>
      <c r="P13" s="18">
        <f>VLOOKUP(K13,$B$7:$H$87,5,0)</f>
        <v>250</v>
      </c>
      <c r="Q13" s="18">
        <f t="shared" si="10"/>
        <v>1750</v>
      </c>
      <c r="R13" s="18">
        <f>VLOOKUP(K13,$B$7:$H$87,7,0)</f>
        <v>750</v>
      </c>
      <c r="S13" s="31">
        <f t="shared" si="11"/>
        <v>5250</v>
      </c>
      <c r="T13" s="32">
        <f t="shared" si="1"/>
        <v>21</v>
      </c>
      <c r="U13" s="17">
        <f t="shared" si="12"/>
        <v>450</v>
      </c>
      <c r="V13" s="59">
        <f ca="1">(VLOOKUP($T:$T,HotelPointsEarnLookup!$A:E,3,FALSE))*S13</f>
        <v>63000</v>
      </c>
      <c r="W13" s="60">
        <f ca="1">((VLOOKUP($T:$T,HotelPointsEarnLookup!$A:F,4,FALSE))*S13)+IF(T13&gt;50,500*COUNTIF($T$7:T13,"&gt;50"),0)</f>
        <v>10500</v>
      </c>
      <c r="X13" s="61">
        <f ca="1">(VLOOKUP($T:$T,HotelPointsEarnLookup!$A:G,5,FALSE))*S13</f>
        <v>90562.5</v>
      </c>
      <c r="Y13" s="81" t="str">
        <f ca="1">VLOOKUP($T13,HotelPointsEarnLookup!$A:F,6,FALSE)</f>
        <v>Silver</v>
      </c>
      <c r="Z13" s="82" t="str">
        <f ca="1">VLOOKUP($T13,HotelPointsEarnLookup!$A:G,7,FALSE)</f>
        <v>Preferred Guest</v>
      </c>
      <c r="AA13" s="83" t="str">
        <f ca="1">VLOOKUP($T13,HotelPointsEarnLookup!$A:H,8,FALSE)</f>
        <v>Silver VIP</v>
      </c>
      <c r="AB13" s="87" t="str">
        <f ca="1">IF(V13&gt;=Paris_Hotel_Summary!$D$2,Paris_Hotel_Summary!$B$2,IF($V13&gt;=Paris_Hotel_Summary!$D$3,Paris_Hotel_Summary!$B$3," "))</f>
        <v xml:space="preserve"> </v>
      </c>
      <c r="AC13" s="17" t="str">
        <f ca="1">IF($W13&gt;=Paris_Hotel_Summary!$D$4,Paris_Hotel_Summary!$B$4,IF($W13&gt;=Paris_Hotel_Summary!$D$5,Paris_Hotel_Summary!$B$5," "))</f>
        <v xml:space="preserve"> </v>
      </c>
      <c r="AD13" s="32" t="str">
        <f ca="1">IF($X13&gt;=Paris_Hotel_Summary!$D$6,Paris_Hotel_Summary!$B$6,IF($X13&gt;=Paris_Hotel_Summary!$D$7,Paris_Hotel_Summary!$B$7," "))</f>
        <v xml:space="preserve"> </v>
      </c>
      <c r="AE13" t="str">
        <f t="shared" si="2"/>
        <v>no</v>
      </c>
      <c r="AF13">
        <f t="shared" si="3"/>
        <v>7</v>
      </c>
      <c r="AG13" t="str">
        <f t="shared" si="4"/>
        <v>no</v>
      </c>
      <c r="AH13">
        <f t="shared" si="5"/>
        <v>7</v>
      </c>
      <c r="AI13" t="str">
        <f t="shared" si="6"/>
        <v>no</v>
      </c>
      <c r="AJ13">
        <f t="shared" si="7"/>
        <v>7</v>
      </c>
    </row>
    <row r="14" spans="2:36">
      <c r="B14" s="15">
        <f t="shared" si="13"/>
        <v>8</v>
      </c>
      <c r="C14" s="16" t="s">
        <v>65</v>
      </c>
      <c r="D14" s="16">
        <v>211</v>
      </c>
      <c r="E14" s="17">
        <v>3</v>
      </c>
      <c r="F14" s="18">
        <v>250</v>
      </c>
      <c r="G14" s="18">
        <v>150</v>
      </c>
      <c r="H14" s="19">
        <f t="shared" si="0"/>
        <v>750</v>
      </c>
      <c r="I14" s="3"/>
      <c r="J14" s="3"/>
      <c r="K14" s="9">
        <f>$K$7</f>
        <v>1</v>
      </c>
      <c r="L14" s="30">
        <f>L13+1</f>
        <v>8</v>
      </c>
      <c r="M14" s="30" t="str">
        <f>$M$13</f>
        <v>Albany NY</v>
      </c>
      <c r="N14" s="30">
        <f>$N$13</f>
        <v>306</v>
      </c>
      <c r="O14" s="30">
        <f t="shared" si="9"/>
        <v>2448</v>
      </c>
      <c r="P14" s="18">
        <f>$P$13</f>
        <v>250</v>
      </c>
      <c r="Q14" s="18">
        <f t="shared" si="10"/>
        <v>2000</v>
      </c>
      <c r="R14" s="18">
        <f>$R$13</f>
        <v>750</v>
      </c>
      <c r="S14" s="31">
        <f t="shared" si="11"/>
        <v>6000</v>
      </c>
      <c r="T14" s="32">
        <f t="shared" si="1"/>
        <v>24</v>
      </c>
      <c r="U14" s="17">
        <f t="shared" si="12"/>
        <v>450</v>
      </c>
      <c r="V14" s="59">
        <f ca="1">(VLOOKUP($T:$T,HotelPointsEarnLookup!$A:E,3,FALSE))*S14</f>
        <v>72000</v>
      </c>
      <c r="W14" s="60">
        <f ca="1">((VLOOKUP($T:$T,HotelPointsEarnLookup!$A:F,4,FALSE))*S14)+IF(T14&gt;50,500*COUNTIF($T$7:T14,"&gt;50"),0)</f>
        <v>12000</v>
      </c>
      <c r="X14" s="61">
        <f ca="1">(VLOOKUP($T:$T,HotelPointsEarnLookup!$A:G,5,FALSE))*S14</f>
        <v>103500</v>
      </c>
      <c r="Y14" s="81" t="str">
        <f ca="1">VLOOKUP($T14,HotelPointsEarnLookup!$A:F,6,FALSE)</f>
        <v>Silver</v>
      </c>
      <c r="Z14" s="82" t="str">
        <f ca="1">VLOOKUP($T14,HotelPointsEarnLookup!$A:G,7,FALSE)</f>
        <v>Preferred Guest</v>
      </c>
      <c r="AA14" s="83" t="str">
        <f ca="1">VLOOKUP($T14,HotelPointsEarnLookup!$A:H,8,FALSE)</f>
        <v>Silver VIP</v>
      </c>
      <c r="AB14" s="87" t="str">
        <f ca="1">IF(V14&gt;=Paris_Hotel_Summary!$D$2,Paris_Hotel_Summary!$B$2,IF($V14&gt;=Paris_Hotel_Summary!$D$3,Paris_Hotel_Summary!$B$3," "))</f>
        <v xml:space="preserve"> </v>
      </c>
      <c r="AC14" s="17" t="str">
        <f ca="1">IF($W14&gt;=Paris_Hotel_Summary!$D$4,Paris_Hotel_Summary!$B$4,IF($W14&gt;=Paris_Hotel_Summary!$D$5,Paris_Hotel_Summary!$B$5," "))</f>
        <v xml:space="preserve"> </v>
      </c>
      <c r="AD14" s="32" t="str">
        <f ca="1">IF($X14&gt;=Paris_Hotel_Summary!$D$6,Paris_Hotel_Summary!$B$6,IF($X14&gt;=Paris_Hotel_Summary!$D$7,Paris_Hotel_Summary!$B$7," "))</f>
        <v xml:space="preserve"> </v>
      </c>
      <c r="AE14" t="str">
        <f t="shared" si="2"/>
        <v>no</v>
      </c>
      <c r="AF14">
        <f t="shared" si="3"/>
        <v>8</v>
      </c>
      <c r="AG14" t="str">
        <f t="shared" si="4"/>
        <v>no</v>
      </c>
      <c r="AH14">
        <f t="shared" si="5"/>
        <v>8</v>
      </c>
      <c r="AI14" t="str">
        <f t="shared" si="6"/>
        <v>no</v>
      </c>
      <c r="AJ14">
        <f t="shared" si="7"/>
        <v>8</v>
      </c>
    </row>
    <row r="15" spans="2:36">
      <c r="B15" s="15">
        <f t="shared" si="13"/>
        <v>9</v>
      </c>
      <c r="C15" s="16" t="s">
        <v>114</v>
      </c>
      <c r="D15" s="16">
        <v>10</v>
      </c>
      <c r="E15" s="17">
        <v>0</v>
      </c>
      <c r="F15" s="18">
        <v>0</v>
      </c>
      <c r="G15" s="18">
        <v>0</v>
      </c>
      <c r="H15" s="19">
        <f t="shared" si="0"/>
        <v>0</v>
      </c>
      <c r="I15" s="3"/>
      <c r="J15" s="3"/>
      <c r="K15" s="9">
        <f>$K$7</f>
        <v>1</v>
      </c>
      <c r="L15" s="30">
        <f t="shared" si="8"/>
        <v>9</v>
      </c>
      <c r="M15" s="30" t="str">
        <f>$M$13</f>
        <v>Albany NY</v>
      </c>
      <c r="N15" s="30">
        <f>$N$13</f>
        <v>306</v>
      </c>
      <c r="O15" s="30">
        <f t="shared" si="9"/>
        <v>2754</v>
      </c>
      <c r="P15" s="18">
        <f>$P$13</f>
        <v>250</v>
      </c>
      <c r="Q15" s="18">
        <f t="shared" si="10"/>
        <v>2250</v>
      </c>
      <c r="R15" s="18">
        <f>$R$13</f>
        <v>750</v>
      </c>
      <c r="S15" s="31">
        <f t="shared" si="11"/>
        <v>6750</v>
      </c>
      <c r="T15" s="32">
        <f t="shared" si="1"/>
        <v>27</v>
      </c>
      <c r="U15" s="17">
        <f t="shared" si="12"/>
        <v>450</v>
      </c>
      <c r="V15" s="59">
        <f ca="1">(VLOOKUP($T:$T,HotelPointsEarnLookup!$A:E,3,FALSE))*S15</f>
        <v>81000</v>
      </c>
      <c r="W15" s="60">
        <f ca="1">((VLOOKUP($T:$T,HotelPointsEarnLookup!$A:F,4,FALSE))*S15)+IF(T15&gt;50,500*COUNTIF($T$7:T15,"&gt;50"),0)</f>
        <v>20250</v>
      </c>
      <c r="X15" s="61">
        <f ca="1">(VLOOKUP($T:$T,HotelPointsEarnLookup!$A:G,5,FALSE))*S15</f>
        <v>116437.5</v>
      </c>
      <c r="Y15" s="81" t="str">
        <f ca="1">VLOOKUP($T15,HotelPointsEarnLookup!$A:F,6,FALSE)</f>
        <v>Silver</v>
      </c>
      <c r="Z15" s="82" t="str">
        <f ca="1">VLOOKUP($T15,HotelPointsEarnLookup!$A:G,7,FALSE)</f>
        <v>Gold Preferred Guest</v>
      </c>
      <c r="AA15" s="83" t="str">
        <f ca="1">VLOOKUP($T15,HotelPointsEarnLookup!$A:H,8,FALSE)</f>
        <v>Silver VIP</v>
      </c>
      <c r="AB15" s="87" t="str">
        <f ca="1">IF(V15&gt;=Paris_Hotel_Summary!$D$2,Paris_Hotel_Summary!$B$2,IF($V15&gt;=Paris_Hotel_Summary!$D$3,Paris_Hotel_Summary!$B$3," "))</f>
        <v xml:space="preserve"> </v>
      </c>
      <c r="AC15" s="17" t="str">
        <f ca="1">IF($W15&gt;=Paris_Hotel_Summary!$D$4,Paris_Hotel_Summary!$B$4,IF($W15&gt;=Paris_Hotel_Summary!$D$5,Paris_Hotel_Summary!$B$5," "))</f>
        <v xml:space="preserve"> </v>
      </c>
      <c r="AD15" s="32" t="str">
        <f ca="1">IF($X15&gt;=Paris_Hotel_Summary!$D$6,Paris_Hotel_Summary!$B$6,IF($X15&gt;=Paris_Hotel_Summary!$D$7,Paris_Hotel_Summary!$B$7," "))</f>
        <v xml:space="preserve"> </v>
      </c>
      <c r="AE15" t="str">
        <f t="shared" si="2"/>
        <v>no</v>
      </c>
      <c r="AF15">
        <f t="shared" si="3"/>
        <v>9</v>
      </c>
      <c r="AG15" t="str">
        <f t="shared" si="4"/>
        <v>no</v>
      </c>
      <c r="AH15">
        <f t="shared" si="5"/>
        <v>9</v>
      </c>
      <c r="AI15" t="str">
        <f t="shared" si="6"/>
        <v>no</v>
      </c>
      <c r="AJ15">
        <f t="shared" si="7"/>
        <v>9</v>
      </c>
    </row>
    <row r="16" spans="2:36">
      <c r="B16" s="15">
        <f t="shared" si="13"/>
        <v>10</v>
      </c>
      <c r="C16" s="16" t="s">
        <v>68</v>
      </c>
      <c r="D16" s="16">
        <v>419</v>
      </c>
      <c r="E16" s="17">
        <v>3</v>
      </c>
      <c r="F16" s="18">
        <v>250</v>
      </c>
      <c r="G16" s="18">
        <v>175</v>
      </c>
      <c r="H16" s="19">
        <f t="shared" si="0"/>
        <v>750</v>
      </c>
      <c r="I16" s="3"/>
      <c r="J16" s="3"/>
      <c r="K16" s="9">
        <f>$K$7</f>
        <v>1</v>
      </c>
      <c r="L16" s="30">
        <f t="shared" si="8"/>
        <v>10</v>
      </c>
      <c r="M16" s="30" t="str">
        <f>$M$13</f>
        <v>Albany NY</v>
      </c>
      <c r="N16" s="30">
        <f>$N$13</f>
        <v>306</v>
      </c>
      <c r="O16" s="30">
        <f t="shared" si="9"/>
        <v>3060</v>
      </c>
      <c r="P16" s="18">
        <f>$P$13</f>
        <v>250</v>
      </c>
      <c r="Q16" s="18">
        <f t="shared" si="10"/>
        <v>2500</v>
      </c>
      <c r="R16" s="18">
        <f>$R$13</f>
        <v>750</v>
      </c>
      <c r="S16" s="31">
        <f t="shared" si="11"/>
        <v>7500</v>
      </c>
      <c r="T16" s="32">
        <f t="shared" si="1"/>
        <v>30</v>
      </c>
      <c r="U16" s="17">
        <f t="shared" si="12"/>
        <v>450</v>
      </c>
      <c r="V16" s="59">
        <f ca="1">(VLOOKUP($T:$T,HotelPointsEarnLookup!$A:E,3,FALSE))*S16</f>
        <v>90000</v>
      </c>
      <c r="W16" s="60">
        <f ca="1">((VLOOKUP($T:$T,HotelPointsEarnLookup!$A:F,4,FALSE))*S16)+IF(T16&gt;50,500*COUNTIF($T$7:T16,"&gt;50"),0)</f>
        <v>22500</v>
      </c>
      <c r="X16" s="61">
        <f ca="1">(VLOOKUP($T:$T,HotelPointsEarnLookup!$A:G,5,FALSE))*S16</f>
        <v>129375</v>
      </c>
      <c r="Y16" s="81" t="str">
        <f ca="1">VLOOKUP($T16,HotelPointsEarnLookup!$A:F,6,FALSE)</f>
        <v>Silver</v>
      </c>
      <c r="Z16" s="82" t="str">
        <f ca="1">VLOOKUP($T16,HotelPointsEarnLookup!$A:G,7,FALSE)</f>
        <v>Gold Preferred Guest</v>
      </c>
      <c r="AA16" s="83" t="str">
        <f ca="1">VLOOKUP($T16,HotelPointsEarnLookup!$A:H,8,FALSE)</f>
        <v>Silver VIP</v>
      </c>
      <c r="AB16" s="87" t="str">
        <f ca="1">IF(V16&gt;=Paris_Hotel_Summary!$D$2,Paris_Hotel_Summary!$B$2,IF($V16&gt;=Paris_Hotel_Summary!$D$3,Paris_Hotel_Summary!$B$3," "))</f>
        <v xml:space="preserve"> </v>
      </c>
      <c r="AC16" s="17" t="str">
        <f ca="1">IF($W16&gt;=Paris_Hotel_Summary!$D$4,Paris_Hotel_Summary!$B$4,IF($W16&gt;=Paris_Hotel_Summary!$D$5,Paris_Hotel_Summary!$B$5," "))</f>
        <v xml:space="preserve"> </v>
      </c>
      <c r="AD16" s="32" t="str">
        <f ca="1">IF($X16&gt;=Paris_Hotel_Summary!$D$6,Paris_Hotel_Summary!$B$6,IF($X16&gt;=Paris_Hotel_Summary!$D$7,Paris_Hotel_Summary!$B$7," "))</f>
        <v xml:space="preserve"> </v>
      </c>
      <c r="AE16" t="str">
        <f t="shared" si="2"/>
        <v>no</v>
      </c>
      <c r="AF16">
        <f t="shared" si="3"/>
        <v>10</v>
      </c>
      <c r="AG16" t="str">
        <f t="shared" si="4"/>
        <v>no</v>
      </c>
      <c r="AH16">
        <f t="shared" si="5"/>
        <v>10</v>
      </c>
      <c r="AI16" t="str">
        <f t="shared" si="6"/>
        <v>no</v>
      </c>
      <c r="AJ16">
        <f t="shared" si="7"/>
        <v>10</v>
      </c>
    </row>
    <row r="17" spans="2:36">
      <c r="B17" s="15">
        <f t="shared" si="13"/>
        <v>11</v>
      </c>
      <c r="C17" s="16" t="s">
        <v>71</v>
      </c>
      <c r="D17" s="16">
        <v>762</v>
      </c>
      <c r="E17" s="17">
        <v>3</v>
      </c>
      <c r="F17" s="18">
        <v>250</v>
      </c>
      <c r="G17" s="18">
        <v>300</v>
      </c>
      <c r="H17" s="19">
        <f t="shared" si="0"/>
        <v>750</v>
      </c>
      <c r="K17" s="9">
        <f>$K$7</f>
        <v>1</v>
      </c>
      <c r="L17" s="30">
        <f t="shared" si="8"/>
        <v>11</v>
      </c>
      <c r="M17" s="30" t="str">
        <f>$M$13</f>
        <v>Albany NY</v>
      </c>
      <c r="N17" s="30">
        <f>$N$13</f>
        <v>306</v>
      </c>
      <c r="O17" s="30">
        <f t="shared" si="9"/>
        <v>3366</v>
      </c>
      <c r="P17" s="18">
        <f>$P$13</f>
        <v>250</v>
      </c>
      <c r="Q17" s="18">
        <f t="shared" si="10"/>
        <v>2750</v>
      </c>
      <c r="R17" s="18">
        <f>$R$13</f>
        <v>750</v>
      </c>
      <c r="S17" s="31">
        <f t="shared" si="11"/>
        <v>8250</v>
      </c>
      <c r="T17" s="32">
        <f t="shared" si="1"/>
        <v>33</v>
      </c>
      <c r="U17" s="17">
        <f t="shared" si="12"/>
        <v>450</v>
      </c>
      <c r="V17" s="59">
        <f ca="1">(VLOOKUP($T:$T,HotelPointsEarnLookup!$A:E,3,FALSE))*S17</f>
        <v>99000</v>
      </c>
      <c r="W17" s="60">
        <f ca="1">((VLOOKUP($T:$T,HotelPointsEarnLookup!$A:F,4,FALSE))*S17)+IF(T17&gt;50,500*COUNTIF($T$7:T17,"&gt;50"),0)</f>
        <v>24750</v>
      </c>
      <c r="X17" s="61">
        <f ca="1">(VLOOKUP($T:$T,HotelPointsEarnLookup!$A:G,5,FALSE))*S17</f>
        <v>142312.5</v>
      </c>
      <c r="Y17" s="81" t="str">
        <f ca="1">VLOOKUP($T17,HotelPointsEarnLookup!$A:F,6,FALSE)</f>
        <v>Silver</v>
      </c>
      <c r="Z17" s="82" t="str">
        <f ca="1">VLOOKUP($T17,HotelPointsEarnLookup!$A:G,7,FALSE)</f>
        <v>Gold Preferred Guest</v>
      </c>
      <c r="AA17" s="83" t="str">
        <f ca="1">VLOOKUP($T17,HotelPointsEarnLookup!$A:H,8,FALSE)</f>
        <v>Silver VIP</v>
      </c>
      <c r="AB17" s="87" t="str">
        <f ca="1">IF(V17&gt;=Paris_Hotel_Summary!$D$2,Paris_Hotel_Summary!$B$2,IF($V17&gt;=Paris_Hotel_Summary!$D$3,Paris_Hotel_Summary!$B$3," "))</f>
        <v xml:space="preserve"> </v>
      </c>
      <c r="AC17" s="17" t="str">
        <f ca="1">IF($W17&gt;=Paris_Hotel_Summary!$D$4,Paris_Hotel_Summary!$B$4,IF($W17&gt;=Paris_Hotel_Summary!$D$5,Paris_Hotel_Summary!$B$5," "))</f>
        <v xml:space="preserve"> </v>
      </c>
      <c r="AD17" s="32" t="str">
        <f ca="1">IF($X17&gt;=Paris_Hotel_Summary!$D$6,Paris_Hotel_Summary!$B$6,IF($X17&gt;=Paris_Hotel_Summary!$D$7,Paris_Hotel_Summary!$B$7," "))</f>
        <v xml:space="preserve"> </v>
      </c>
      <c r="AE17" t="str">
        <f t="shared" si="2"/>
        <v>no</v>
      </c>
      <c r="AF17">
        <f t="shared" si="3"/>
        <v>11</v>
      </c>
      <c r="AG17" t="str">
        <f t="shared" si="4"/>
        <v>no</v>
      </c>
      <c r="AH17">
        <f t="shared" si="5"/>
        <v>11</v>
      </c>
      <c r="AI17" t="str">
        <f t="shared" si="6"/>
        <v>no</v>
      </c>
      <c r="AJ17">
        <f t="shared" si="7"/>
        <v>11</v>
      </c>
    </row>
    <row r="18" spans="2:36" ht="15.75" thickBot="1">
      <c r="B18" s="15">
        <f t="shared" si="13"/>
        <v>12</v>
      </c>
      <c r="C18" s="16" t="s">
        <v>74</v>
      </c>
      <c r="D18" s="16">
        <v>554</v>
      </c>
      <c r="E18" s="17">
        <v>3</v>
      </c>
      <c r="F18" s="18">
        <v>250</v>
      </c>
      <c r="G18" s="18">
        <v>175</v>
      </c>
      <c r="H18" s="19">
        <f t="shared" si="0"/>
        <v>750</v>
      </c>
      <c r="K18" s="10">
        <f>$K$7</f>
        <v>1</v>
      </c>
      <c r="L18" s="30">
        <f t="shared" si="8"/>
        <v>12</v>
      </c>
      <c r="M18" s="30" t="str">
        <f>$M$13</f>
        <v>Albany NY</v>
      </c>
      <c r="N18" s="30">
        <f>$N$13</f>
        <v>306</v>
      </c>
      <c r="O18" s="30">
        <f t="shared" si="9"/>
        <v>3672</v>
      </c>
      <c r="P18" s="18">
        <f>$P$13</f>
        <v>250</v>
      </c>
      <c r="Q18" s="18">
        <f t="shared" si="10"/>
        <v>3000</v>
      </c>
      <c r="R18" s="18">
        <f>$R$13</f>
        <v>750</v>
      </c>
      <c r="S18" s="31">
        <f t="shared" si="11"/>
        <v>9000</v>
      </c>
      <c r="T18" s="32">
        <f t="shared" si="1"/>
        <v>36</v>
      </c>
      <c r="U18" s="17">
        <f t="shared" si="12"/>
        <v>450</v>
      </c>
      <c r="V18" s="59">
        <f ca="1">(VLOOKUP($T:$T,HotelPointsEarnLookup!$A:E,3,FALSE))*S18</f>
        <v>108000</v>
      </c>
      <c r="W18" s="60">
        <f ca="1">((VLOOKUP($T:$T,HotelPointsEarnLookup!$A:F,4,FALSE))*S18)+IF(T18&gt;50,500*COUNTIF($T$7:T18,"&gt;50"),0)</f>
        <v>27000</v>
      </c>
      <c r="X18" s="61">
        <f ca="1">(VLOOKUP($T:$T,HotelPointsEarnLookup!$A:G,5,FALSE))*S18</f>
        <v>155250</v>
      </c>
      <c r="Y18" s="81" t="str">
        <f ca="1">VLOOKUP($T18,HotelPointsEarnLookup!$A:F,6,FALSE)</f>
        <v>Silver</v>
      </c>
      <c r="Z18" s="82" t="str">
        <f ca="1">VLOOKUP($T18,HotelPointsEarnLookup!$A:G,7,FALSE)</f>
        <v>Gold Preferred Guest</v>
      </c>
      <c r="AA18" s="83" t="str">
        <f ca="1">VLOOKUP($T18,HotelPointsEarnLookup!$A:H,8,FALSE)</f>
        <v>Gold VIP</v>
      </c>
      <c r="AB18" s="87" t="str">
        <f ca="1">IF(V18&gt;=Paris_Hotel_Summary!$D$2,Paris_Hotel_Summary!$B$2,IF($V18&gt;=Paris_Hotel_Summary!$D$3,Paris_Hotel_Summary!$B$3," "))</f>
        <v xml:space="preserve"> </v>
      </c>
      <c r="AC18" s="17" t="str">
        <f ca="1">IF($W18&gt;=Paris_Hotel_Summary!$D$4,Paris_Hotel_Summary!$B$4,IF($W18&gt;=Paris_Hotel_Summary!$D$5,Paris_Hotel_Summary!$B$5," "))</f>
        <v xml:space="preserve"> </v>
      </c>
      <c r="AD18" s="32" t="str">
        <f ca="1">IF($X18&gt;=Paris_Hotel_Summary!$D$6,Paris_Hotel_Summary!$B$6,IF($X18&gt;=Paris_Hotel_Summary!$D$7,Paris_Hotel_Summary!$B$7," "))</f>
        <v xml:space="preserve"> </v>
      </c>
      <c r="AE18" t="str">
        <f t="shared" si="2"/>
        <v>no</v>
      </c>
      <c r="AF18">
        <f t="shared" si="3"/>
        <v>12</v>
      </c>
      <c r="AG18" t="str">
        <f t="shared" si="4"/>
        <v>no</v>
      </c>
      <c r="AH18">
        <f t="shared" si="5"/>
        <v>12</v>
      </c>
      <c r="AI18" t="str">
        <f t="shared" si="6"/>
        <v>no</v>
      </c>
      <c r="AJ18">
        <f t="shared" si="7"/>
        <v>12</v>
      </c>
    </row>
    <row r="19" spans="2:36">
      <c r="B19" s="15">
        <f t="shared" si="13"/>
        <v>13</v>
      </c>
      <c r="C19" s="16" t="s">
        <v>77</v>
      </c>
      <c r="D19" s="16">
        <v>5659</v>
      </c>
      <c r="E19" s="17">
        <v>3</v>
      </c>
      <c r="F19" s="18">
        <v>250</v>
      </c>
      <c r="G19" s="18">
        <v>200</v>
      </c>
      <c r="H19" s="19">
        <f t="shared" si="0"/>
        <v>750</v>
      </c>
      <c r="K19" s="8">
        <v>1</v>
      </c>
      <c r="L19" s="30">
        <f t="shared" si="8"/>
        <v>13</v>
      </c>
      <c r="M19" s="30" t="str">
        <f>VLOOKUP(K19,$B$7:$H$87,2,0)</f>
        <v>Albany NY</v>
      </c>
      <c r="N19" s="30">
        <f>VLOOKUP(K19,$B$7:$H$87,3,0)*2</f>
        <v>306</v>
      </c>
      <c r="O19" s="30">
        <f t="shared" si="9"/>
        <v>3978</v>
      </c>
      <c r="P19" s="18">
        <f>VLOOKUP(K19,$B$7:$H$87,5,0)</f>
        <v>250</v>
      </c>
      <c r="Q19" s="18">
        <f t="shared" si="10"/>
        <v>3250</v>
      </c>
      <c r="R19" s="18">
        <f>VLOOKUP(K19,$B$7:$H$87,7,0)</f>
        <v>750</v>
      </c>
      <c r="S19" s="31">
        <f t="shared" si="11"/>
        <v>9750</v>
      </c>
      <c r="T19" s="32">
        <f t="shared" si="1"/>
        <v>39</v>
      </c>
      <c r="U19" s="17">
        <f t="shared" si="12"/>
        <v>450</v>
      </c>
      <c r="V19" s="59">
        <f ca="1">(VLOOKUP($T:$T,HotelPointsEarnLookup!$A:E,3,FALSE))*S19</f>
        <v>117000</v>
      </c>
      <c r="W19" s="60">
        <f ca="1">((VLOOKUP($T:$T,HotelPointsEarnLookup!$A:F,4,FALSE))*S19)+IF(T19&gt;50,500*COUNTIF($T$7:T19,"&gt;50"),0)</f>
        <v>29250</v>
      </c>
      <c r="X19" s="61">
        <f ca="1">(VLOOKUP($T:$T,HotelPointsEarnLookup!$A:G,5,FALSE))*S19</f>
        <v>168187.5</v>
      </c>
      <c r="Y19" s="81" t="str">
        <f ca="1">VLOOKUP($T19,HotelPointsEarnLookup!$A:F,6,FALSE)</f>
        <v>Silver</v>
      </c>
      <c r="Z19" s="82" t="str">
        <f ca="1">VLOOKUP($T19,HotelPointsEarnLookup!$A:G,7,FALSE)</f>
        <v>Gold Preferred Guest</v>
      </c>
      <c r="AA19" s="83" t="str">
        <f ca="1">VLOOKUP($T19,HotelPointsEarnLookup!$A:H,8,FALSE)</f>
        <v>Gold VIP</v>
      </c>
      <c r="AB19" s="87" t="str">
        <f ca="1">IF(V19&gt;=Paris_Hotel_Summary!$D$2,Paris_Hotel_Summary!$B$2,IF($V19&gt;=Paris_Hotel_Summary!$D$3,Paris_Hotel_Summary!$B$3," "))</f>
        <v xml:space="preserve"> </v>
      </c>
      <c r="AC19" s="17" t="str">
        <f ca="1">IF($W19&gt;=Paris_Hotel_Summary!$D$4,Paris_Hotel_Summary!$B$4,IF($W19&gt;=Paris_Hotel_Summary!$D$5,Paris_Hotel_Summary!$B$5," "))</f>
        <v xml:space="preserve"> </v>
      </c>
      <c r="AD19" s="32" t="str">
        <f ca="1">IF($X19&gt;=Paris_Hotel_Summary!$D$6,Paris_Hotel_Summary!$B$6,IF($X19&gt;=Paris_Hotel_Summary!$D$7,Paris_Hotel_Summary!$B$7," "))</f>
        <v xml:space="preserve"> </v>
      </c>
      <c r="AE19" t="str">
        <f t="shared" si="2"/>
        <v>no</v>
      </c>
      <c r="AF19">
        <f t="shared" si="3"/>
        <v>13</v>
      </c>
      <c r="AG19" t="str">
        <f t="shared" si="4"/>
        <v>no</v>
      </c>
      <c r="AH19">
        <f t="shared" si="5"/>
        <v>13</v>
      </c>
      <c r="AI19" t="str">
        <f t="shared" si="6"/>
        <v>no</v>
      </c>
      <c r="AJ19">
        <f t="shared" si="7"/>
        <v>13</v>
      </c>
    </row>
    <row r="20" spans="2:36">
      <c r="B20" s="15">
        <f t="shared" si="13"/>
        <v>14</v>
      </c>
      <c r="C20" s="16" t="s">
        <v>80</v>
      </c>
      <c r="D20" s="16">
        <v>1764</v>
      </c>
      <c r="E20" s="17">
        <v>3</v>
      </c>
      <c r="F20" s="18">
        <v>400</v>
      </c>
      <c r="G20" s="18">
        <v>175</v>
      </c>
      <c r="H20" s="19">
        <f t="shared" si="0"/>
        <v>1200</v>
      </c>
      <c r="K20" s="9">
        <f>$K$7</f>
        <v>1</v>
      </c>
      <c r="L20" s="30">
        <f t="shared" si="8"/>
        <v>14</v>
      </c>
      <c r="M20" s="30" t="str">
        <f>$M$19</f>
        <v>Albany NY</v>
      </c>
      <c r="N20" s="30">
        <f>$N$19</f>
        <v>306</v>
      </c>
      <c r="O20" s="30">
        <f t="shared" si="9"/>
        <v>4284</v>
      </c>
      <c r="P20" s="18">
        <f>$P$19</f>
        <v>250</v>
      </c>
      <c r="Q20" s="18">
        <f t="shared" si="10"/>
        <v>3500</v>
      </c>
      <c r="R20" s="18">
        <f>$R$19</f>
        <v>750</v>
      </c>
      <c r="S20" s="31">
        <f t="shared" si="11"/>
        <v>10500</v>
      </c>
      <c r="T20" s="32">
        <f t="shared" si="1"/>
        <v>42</v>
      </c>
      <c r="U20" s="17">
        <f t="shared" si="12"/>
        <v>450</v>
      </c>
      <c r="V20" s="59">
        <f ca="1">(VLOOKUP($T:$T,HotelPointsEarnLookup!$A:E,3,FALSE))*S20</f>
        <v>126000</v>
      </c>
      <c r="W20" s="60">
        <f ca="1">((VLOOKUP($T:$T,HotelPointsEarnLookup!$A:F,4,FALSE))*S20)+IF(T20&gt;50,500*COUNTIF($T$7:T20,"&gt;50"),0)</f>
        <v>31500</v>
      </c>
      <c r="X20" s="61">
        <f ca="1">(VLOOKUP($T:$T,HotelPointsEarnLookup!$A:G,5,FALSE))*S20</f>
        <v>181125</v>
      </c>
      <c r="Y20" s="81" t="str">
        <f ca="1">VLOOKUP($T20,HotelPointsEarnLookup!$A:F,6,FALSE)</f>
        <v>Silver</v>
      </c>
      <c r="Z20" s="82" t="str">
        <f ca="1">VLOOKUP($T20,HotelPointsEarnLookup!$A:G,7,FALSE)</f>
        <v>Gold Preferred Guest</v>
      </c>
      <c r="AA20" s="83" t="str">
        <f ca="1">VLOOKUP($T20,HotelPointsEarnLookup!$A:H,8,FALSE)</f>
        <v>Gold VIP</v>
      </c>
      <c r="AB20" s="87" t="str">
        <f ca="1">IF(V20&gt;=Paris_Hotel_Summary!$D$2,Paris_Hotel_Summary!$B$2,IF($V20&gt;=Paris_Hotel_Summary!$D$3,Paris_Hotel_Summary!$B$3," "))</f>
        <v xml:space="preserve"> </v>
      </c>
      <c r="AC20" s="17" t="str">
        <f ca="1">IF($W20&gt;=Paris_Hotel_Summary!$D$4,Paris_Hotel_Summary!$B$4,IF($W20&gt;=Paris_Hotel_Summary!$D$5,Paris_Hotel_Summary!$B$5," "))</f>
        <v xml:space="preserve"> </v>
      </c>
      <c r="AD20" s="32" t="str">
        <f ca="1">IF($X20&gt;=Paris_Hotel_Summary!$D$6,Paris_Hotel_Summary!$B$6,IF($X20&gt;=Paris_Hotel_Summary!$D$7,Paris_Hotel_Summary!$B$7," "))</f>
        <v xml:space="preserve"> </v>
      </c>
      <c r="AE20" t="str">
        <f t="shared" si="2"/>
        <v>no</v>
      </c>
      <c r="AF20">
        <f t="shared" si="3"/>
        <v>14</v>
      </c>
      <c r="AG20" t="str">
        <f t="shared" si="4"/>
        <v>no</v>
      </c>
      <c r="AH20">
        <f t="shared" si="5"/>
        <v>14</v>
      </c>
      <c r="AI20" t="str">
        <f t="shared" si="6"/>
        <v>no</v>
      </c>
      <c r="AJ20">
        <f t="shared" si="7"/>
        <v>14</v>
      </c>
    </row>
    <row r="21" spans="2:36">
      <c r="B21" s="15">
        <f t="shared" si="13"/>
        <v>15</v>
      </c>
      <c r="C21" s="16" t="s">
        <v>83</v>
      </c>
      <c r="D21" s="16">
        <v>811</v>
      </c>
      <c r="E21" s="17">
        <v>3</v>
      </c>
      <c r="F21" s="18">
        <v>300</v>
      </c>
      <c r="G21" s="18">
        <v>350</v>
      </c>
      <c r="H21" s="19">
        <f t="shared" si="0"/>
        <v>900</v>
      </c>
      <c r="K21" s="9">
        <f>$K$7</f>
        <v>1</v>
      </c>
      <c r="L21" s="30">
        <f t="shared" si="8"/>
        <v>15</v>
      </c>
      <c r="M21" s="30" t="str">
        <f>$M$19</f>
        <v>Albany NY</v>
      </c>
      <c r="N21" s="30">
        <f>$N$19</f>
        <v>306</v>
      </c>
      <c r="O21" s="30">
        <f t="shared" si="9"/>
        <v>4590</v>
      </c>
      <c r="P21" s="18">
        <f>$P$19</f>
        <v>250</v>
      </c>
      <c r="Q21" s="18">
        <f t="shared" si="10"/>
        <v>3750</v>
      </c>
      <c r="R21" s="18">
        <f>$R$19</f>
        <v>750</v>
      </c>
      <c r="S21" s="31">
        <f t="shared" si="11"/>
        <v>11250</v>
      </c>
      <c r="T21" s="32">
        <f t="shared" si="1"/>
        <v>45</v>
      </c>
      <c r="U21" s="17">
        <f t="shared" si="12"/>
        <v>450</v>
      </c>
      <c r="V21" s="59">
        <f ca="1">(VLOOKUP($T:$T,HotelPointsEarnLookup!$A:E,3,FALSE))*S21</f>
        <v>135000</v>
      </c>
      <c r="W21" s="60">
        <f ca="1">((VLOOKUP($T:$T,HotelPointsEarnLookup!$A:F,4,FALSE))*S21)+IF(T21&gt;50,500*COUNTIF($T$7:T21,"&gt;50"),0)</f>
        <v>33750</v>
      </c>
      <c r="X21" s="61">
        <f ca="1">(VLOOKUP($T:$T,HotelPointsEarnLookup!$A:G,5,FALSE))*S21</f>
        <v>194062.5</v>
      </c>
      <c r="Y21" s="81" t="str">
        <f ca="1">VLOOKUP($T21,HotelPointsEarnLookup!$A:F,6,FALSE)</f>
        <v>Silver</v>
      </c>
      <c r="Z21" s="82" t="str">
        <f ca="1">VLOOKUP($T21,HotelPointsEarnLookup!$A:G,7,FALSE)</f>
        <v>Gold Preferred Guest</v>
      </c>
      <c r="AA21" s="83" t="str">
        <f ca="1">VLOOKUP($T21,HotelPointsEarnLookup!$A:H,8,FALSE)</f>
        <v>Gold VIP</v>
      </c>
      <c r="AB21" s="87" t="str">
        <f ca="1">IF(V21&gt;=Paris_Hotel_Summary!$D$2,Paris_Hotel_Summary!$B$2,IF($V21&gt;=Paris_Hotel_Summary!$D$3,Paris_Hotel_Summary!$B$3," "))</f>
        <v xml:space="preserve"> </v>
      </c>
      <c r="AC21" s="17" t="str">
        <f ca="1">IF($W21&gt;=Paris_Hotel_Summary!$D$4,Paris_Hotel_Summary!$B$4,IF($W21&gt;=Paris_Hotel_Summary!$D$5,Paris_Hotel_Summary!$B$5," "))</f>
        <v xml:space="preserve"> </v>
      </c>
      <c r="AD21" s="32" t="str">
        <f ca="1">IF($X21&gt;=Paris_Hotel_Summary!$D$6,Paris_Hotel_Summary!$B$6,IF($X21&gt;=Paris_Hotel_Summary!$D$7,Paris_Hotel_Summary!$B$7," "))</f>
        <v xml:space="preserve"> </v>
      </c>
      <c r="AE21" t="str">
        <f t="shared" si="2"/>
        <v>no</v>
      </c>
      <c r="AF21">
        <f t="shared" si="3"/>
        <v>15</v>
      </c>
      <c r="AG21" t="str">
        <f t="shared" si="4"/>
        <v>no</v>
      </c>
      <c r="AH21">
        <f t="shared" si="5"/>
        <v>15</v>
      </c>
      <c r="AI21" t="str">
        <f t="shared" si="6"/>
        <v>no</v>
      </c>
      <c r="AJ21">
        <f t="shared" si="7"/>
        <v>15</v>
      </c>
    </row>
    <row r="22" spans="2:36">
      <c r="B22" s="15">
        <f t="shared" si="13"/>
        <v>16</v>
      </c>
      <c r="C22" s="16" t="s">
        <v>86</v>
      </c>
      <c r="D22" s="16">
        <v>483</v>
      </c>
      <c r="E22" s="17">
        <v>3</v>
      </c>
      <c r="F22" s="18">
        <v>300</v>
      </c>
      <c r="G22" s="18">
        <v>250</v>
      </c>
      <c r="H22" s="19">
        <f t="shared" si="0"/>
        <v>900</v>
      </c>
      <c r="K22" s="9">
        <f>$K$7</f>
        <v>1</v>
      </c>
      <c r="L22" s="30">
        <f t="shared" si="8"/>
        <v>16</v>
      </c>
      <c r="M22" s="30" t="str">
        <f>$M$19</f>
        <v>Albany NY</v>
      </c>
      <c r="N22" s="30">
        <f>$N$19</f>
        <v>306</v>
      </c>
      <c r="O22" s="30">
        <f t="shared" si="9"/>
        <v>4896</v>
      </c>
      <c r="P22" s="18">
        <f>$P$19</f>
        <v>250</v>
      </c>
      <c r="Q22" s="18">
        <f t="shared" si="10"/>
        <v>4000</v>
      </c>
      <c r="R22" s="18">
        <f>$R$19</f>
        <v>750</v>
      </c>
      <c r="S22" s="31">
        <f t="shared" si="11"/>
        <v>12000</v>
      </c>
      <c r="T22" s="32">
        <f t="shared" si="1"/>
        <v>48</v>
      </c>
      <c r="U22" s="17">
        <f t="shared" si="12"/>
        <v>450</v>
      </c>
      <c r="V22" s="59">
        <f ca="1">(VLOOKUP($T:$T,HotelPointsEarnLookup!$A:E,3,FALSE))*S22</f>
        <v>144000</v>
      </c>
      <c r="W22" s="60">
        <f ca="1">((VLOOKUP($T:$T,HotelPointsEarnLookup!$A:F,4,FALSE))*S22)+IF(T22&gt;50,500*COUNTIF($T$7:T22,"&gt;50"),0)</f>
        <v>36000</v>
      </c>
      <c r="X22" s="61">
        <f ca="1">(VLOOKUP($T:$T,HotelPointsEarnLookup!$A:G,5,FALSE))*S22</f>
        <v>207000</v>
      </c>
      <c r="Y22" s="81" t="str">
        <f ca="1">VLOOKUP($T22,HotelPointsEarnLookup!$A:F,6,FALSE)</f>
        <v>Gold</v>
      </c>
      <c r="Z22" s="82" t="str">
        <f ca="1">VLOOKUP($T22,HotelPointsEarnLookup!$A:G,7,FALSE)</f>
        <v>Gold Preferred Guest</v>
      </c>
      <c r="AA22" s="83" t="str">
        <f ca="1">VLOOKUP($T22,HotelPointsEarnLookup!$A:H,8,FALSE)</f>
        <v>Gold VIP</v>
      </c>
      <c r="AB22" s="87" t="str">
        <f ca="1">IF(V22&gt;=Paris_Hotel_Summary!$D$2,Paris_Hotel_Summary!$B$2,IF($V22&gt;=Paris_Hotel_Summary!$D$3,Paris_Hotel_Summary!$B$3," "))</f>
        <v xml:space="preserve"> </v>
      </c>
      <c r="AC22" s="17" t="str">
        <f ca="1">IF($W22&gt;=Paris_Hotel_Summary!$D$4,Paris_Hotel_Summary!$B$4,IF($W22&gt;=Paris_Hotel_Summary!$D$5,Paris_Hotel_Summary!$B$5," "))</f>
        <v xml:space="preserve"> </v>
      </c>
      <c r="AD22" s="32" t="str">
        <f ca="1">IF($X22&gt;=Paris_Hotel_Summary!$D$6,Paris_Hotel_Summary!$B$6,IF($X22&gt;=Paris_Hotel_Summary!$D$7,Paris_Hotel_Summary!$B$7," "))</f>
        <v xml:space="preserve"> </v>
      </c>
      <c r="AE22" t="str">
        <f t="shared" si="2"/>
        <v>no</v>
      </c>
      <c r="AF22">
        <f t="shared" si="3"/>
        <v>16</v>
      </c>
      <c r="AG22" t="str">
        <f t="shared" si="4"/>
        <v>no</v>
      </c>
      <c r="AH22">
        <f t="shared" si="5"/>
        <v>16</v>
      </c>
      <c r="AI22" t="str">
        <f t="shared" si="6"/>
        <v>no</v>
      </c>
      <c r="AJ22">
        <f t="shared" si="7"/>
        <v>16</v>
      </c>
    </row>
    <row r="23" spans="2:36">
      <c r="B23" s="15">
        <f t="shared" si="13"/>
        <v>17</v>
      </c>
      <c r="C23" s="16" t="s">
        <v>89</v>
      </c>
      <c r="D23" s="16">
        <v>711</v>
      </c>
      <c r="E23" s="17">
        <v>3</v>
      </c>
      <c r="F23" s="18">
        <v>300</v>
      </c>
      <c r="G23" s="18">
        <v>250</v>
      </c>
      <c r="H23" s="19">
        <f t="shared" si="0"/>
        <v>900</v>
      </c>
      <c r="K23" s="9">
        <f>$K$7</f>
        <v>1</v>
      </c>
      <c r="L23" s="30">
        <f t="shared" si="8"/>
        <v>17</v>
      </c>
      <c r="M23" s="30" t="str">
        <f>$M$19</f>
        <v>Albany NY</v>
      </c>
      <c r="N23" s="30">
        <f>$N$19</f>
        <v>306</v>
      </c>
      <c r="O23" s="30">
        <f t="shared" si="9"/>
        <v>5202</v>
      </c>
      <c r="P23" s="18">
        <f>$P$19</f>
        <v>250</v>
      </c>
      <c r="Q23" s="18">
        <f t="shared" si="10"/>
        <v>4250</v>
      </c>
      <c r="R23" s="18">
        <f>$R$19</f>
        <v>750</v>
      </c>
      <c r="S23" s="31">
        <f t="shared" si="11"/>
        <v>12750</v>
      </c>
      <c r="T23" s="32">
        <f t="shared" si="1"/>
        <v>51</v>
      </c>
      <c r="U23" s="17">
        <f t="shared" si="12"/>
        <v>450</v>
      </c>
      <c r="V23" s="59">
        <f ca="1">(VLOOKUP($T:$T,HotelPointsEarnLookup!$A:E,3,FALSE))*S23</f>
        <v>153000</v>
      </c>
      <c r="W23" s="60">
        <f ca="1">((VLOOKUP($T:$T,HotelPointsEarnLookup!$A:F,4,FALSE))*S23)+IF(T23&gt;50,500*COUNTIF($T$7:T23,"&gt;50"),0)</f>
        <v>38750</v>
      </c>
      <c r="X23" s="61">
        <f ca="1">(VLOOKUP($T:$T,HotelPointsEarnLookup!$A:G,5,FALSE))*S23</f>
        <v>219937.5</v>
      </c>
      <c r="Y23" s="81" t="str">
        <f ca="1">VLOOKUP($T23,HotelPointsEarnLookup!$A:F,6,FALSE)</f>
        <v>Gold</v>
      </c>
      <c r="Z23" s="82" t="str">
        <f ca="1">VLOOKUP($T23,HotelPointsEarnLookup!$A:G,7,FALSE)</f>
        <v>Platinum Preferred Guest</v>
      </c>
      <c r="AA23" s="83" t="str">
        <f ca="1">VLOOKUP($T23,HotelPointsEarnLookup!$A:H,8,FALSE)</f>
        <v>Gold VIP</v>
      </c>
      <c r="AB23" s="87" t="str">
        <f ca="1">IF(V23&gt;=Paris_Hotel_Summary!$D$2,Paris_Hotel_Summary!$B$2,IF($V23&gt;=Paris_Hotel_Summary!$D$3,Paris_Hotel_Summary!$B$3," "))</f>
        <v xml:space="preserve"> </v>
      </c>
      <c r="AC23" s="17" t="str">
        <f ca="1">IF($W23&gt;=Paris_Hotel_Summary!$D$4,Paris_Hotel_Summary!$B$4,IF($W23&gt;=Paris_Hotel_Summary!$D$5,Paris_Hotel_Summary!$B$5," "))</f>
        <v xml:space="preserve"> </v>
      </c>
      <c r="AD23" s="32" t="str">
        <f ca="1">IF($X23&gt;=Paris_Hotel_Summary!$D$6,Paris_Hotel_Summary!$B$6,IF($X23&gt;=Paris_Hotel_Summary!$D$7,Paris_Hotel_Summary!$B$7," "))</f>
        <v xml:space="preserve"> </v>
      </c>
      <c r="AE23" t="str">
        <f t="shared" si="2"/>
        <v>no</v>
      </c>
      <c r="AF23">
        <f t="shared" si="3"/>
        <v>17</v>
      </c>
      <c r="AG23" t="str">
        <f t="shared" si="4"/>
        <v>no</v>
      </c>
      <c r="AH23">
        <f t="shared" si="5"/>
        <v>17</v>
      </c>
      <c r="AI23" t="str">
        <f t="shared" si="6"/>
        <v>no</v>
      </c>
      <c r="AJ23">
        <f t="shared" si="7"/>
        <v>17</v>
      </c>
    </row>
    <row r="24" spans="2:36" ht="15.75" thickBot="1">
      <c r="B24" s="15">
        <f t="shared" si="13"/>
        <v>18</v>
      </c>
      <c r="C24" s="16" t="s">
        <v>92</v>
      </c>
      <c r="D24" s="16">
        <v>553</v>
      </c>
      <c r="E24" s="17">
        <v>3</v>
      </c>
      <c r="F24" s="18">
        <v>250</v>
      </c>
      <c r="G24" s="18">
        <v>200</v>
      </c>
      <c r="H24" s="19">
        <f t="shared" si="0"/>
        <v>750</v>
      </c>
      <c r="K24" s="10">
        <f>$K$7</f>
        <v>1</v>
      </c>
      <c r="L24" s="30">
        <f t="shared" si="8"/>
        <v>18</v>
      </c>
      <c r="M24" s="30" t="str">
        <f>$M$19</f>
        <v>Albany NY</v>
      </c>
      <c r="N24" s="30">
        <f>$N$19</f>
        <v>306</v>
      </c>
      <c r="O24" s="30">
        <f t="shared" si="9"/>
        <v>5508</v>
      </c>
      <c r="P24" s="18">
        <f>$P$19</f>
        <v>250</v>
      </c>
      <c r="Q24" s="18">
        <f t="shared" si="10"/>
        <v>4500</v>
      </c>
      <c r="R24" s="18">
        <f>$R$19</f>
        <v>750</v>
      </c>
      <c r="S24" s="31">
        <f t="shared" si="11"/>
        <v>13500</v>
      </c>
      <c r="T24" s="32">
        <f t="shared" si="1"/>
        <v>54</v>
      </c>
      <c r="U24" s="17">
        <f t="shared" si="12"/>
        <v>450</v>
      </c>
      <c r="V24" s="59">
        <f ca="1">(VLOOKUP($T:$T,HotelPointsEarnLookup!$A:E,3,FALSE))*S24</f>
        <v>162000</v>
      </c>
      <c r="W24" s="60">
        <f ca="1">((VLOOKUP($T:$T,HotelPointsEarnLookup!$A:F,4,FALSE))*S24)+IF(T24&gt;50,500*COUNTIF($T$7:T24,"&gt;50"),0)</f>
        <v>41500</v>
      </c>
      <c r="X24" s="61">
        <f ca="1">(VLOOKUP($T:$T,HotelPointsEarnLookup!$A:G,5,FALSE))*S24</f>
        <v>232875</v>
      </c>
      <c r="Y24" s="81" t="str">
        <f ca="1">VLOOKUP($T24,HotelPointsEarnLookup!$A:F,6,FALSE)</f>
        <v>Gold</v>
      </c>
      <c r="Z24" s="82" t="str">
        <f ca="1">VLOOKUP($T24,HotelPointsEarnLookup!$A:G,7,FALSE)</f>
        <v>Platinum Preferred Guest</v>
      </c>
      <c r="AA24" s="83" t="str">
        <f ca="1">VLOOKUP($T24,HotelPointsEarnLookup!$A:H,8,FALSE)</f>
        <v>Gold VIP</v>
      </c>
      <c r="AB24" s="87" t="str">
        <f ca="1">IF(V24&gt;=Paris_Hotel_Summary!$D$2,Paris_Hotel_Summary!$B$2,IF($V24&gt;=Paris_Hotel_Summary!$D$3,Paris_Hotel_Summary!$B$3," "))</f>
        <v xml:space="preserve"> </v>
      </c>
      <c r="AC24" s="17" t="str">
        <f ca="1">IF($W24&gt;=Paris_Hotel_Summary!$D$4,Paris_Hotel_Summary!$B$4,IF($W24&gt;=Paris_Hotel_Summary!$D$5,Paris_Hotel_Summary!$B$5," "))</f>
        <v xml:space="preserve"> </v>
      </c>
      <c r="AD24" s="32" t="str">
        <f ca="1">IF($X24&gt;=Paris_Hotel_Summary!$D$6,Paris_Hotel_Summary!$B$6,IF($X24&gt;=Paris_Hotel_Summary!$D$7,Paris_Hotel_Summary!$B$7," "))</f>
        <v xml:space="preserve"> </v>
      </c>
      <c r="AE24" t="str">
        <f t="shared" si="2"/>
        <v>no</v>
      </c>
      <c r="AF24">
        <f t="shared" si="3"/>
        <v>18</v>
      </c>
      <c r="AG24" t="str">
        <f t="shared" si="4"/>
        <v>no</v>
      </c>
      <c r="AH24">
        <f t="shared" si="5"/>
        <v>18</v>
      </c>
      <c r="AI24" t="str">
        <f t="shared" si="6"/>
        <v>no</v>
      </c>
      <c r="AJ24">
        <f t="shared" si="7"/>
        <v>18</v>
      </c>
    </row>
    <row r="25" spans="2:36">
      <c r="B25" s="15">
        <f t="shared" si="13"/>
        <v>19</v>
      </c>
      <c r="C25" s="16" t="s">
        <v>95</v>
      </c>
      <c r="D25" s="16">
        <v>1564</v>
      </c>
      <c r="E25" s="17">
        <v>3</v>
      </c>
      <c r="F25" s="18">
        <v>300</v>
      </c>
      <c r="G25" s="18">
        <v>250</v>
      </c>
      <c r="H25" s="19">
        <f t="shared" si="0"/>
        <v>900</v>
      </c>
      <c r="K25" s="8">
        <v>1</v>
      </c>
      <c r="L25" s="30">
        <f t="shared" si="8"/>
        <v>19</v>
      </c>
      <c r="M25" s="30" t="str">
        <f>VLOOKUP(K25,$B$7:$H$87,2,0)</f>
        <v>Albany NY</v>
      </c>
      <c r="N25" s="30">
        <f>VLOOKUP(K25,$B$7:$H$87,3,0)*2</f>
        <v>306</v>
      </c>
      <c r="O25" s="30">
        <f t="shared" si="9"/>
        <v>5814</v>
      </c>
      <c r="P25" s="18">
        <f>VLOOKUP(K25,$B$7:$H$87,5,0)</f>
        <v>250</v>
      </c>
      <c r="Q25" s="18">
        <f t="shared" si="10"/>
        <v>4750</v>
      </c>
      <c r="R25" s="18">
        <f>VLOOKUP(K25,$B$7:$H$87,7,0)</f>
        <v>750</v>
      </c>
      <c r="S25" s="31">
        <f t="shared" si="11"/>
        <v>14250</v>
      </c>
      <c r="T25" s="32">
        <f t="shared" si="1"/>
        <v>57</v>
      </c>
      <c r="U25" s="17">
        <f t="shared" si="12"/>
        <v>450</v>
      </c>
      <c r="V25" s="59">
        <f ca="1">(VLOOKUP($T:$T,HotelPointsEarnLookup!$A:E,3,FALSE))*S25</f>
        <v>171000</v>
      </c>
      <c r="W25" s="60">
        <f ca="1">((VLOOKUP($T:$T,HotelPointsEarnLookup!$A:F,4,FALSE))*S25)+IF(T25&gt;50,500*COUNTIF($T$7:T25,"&gt;50"),0)</f>
        <v>44250</v>
      </c>
      <c r="X25" s="61">
        <f ca="1">(VLOOKUP($T:$T,HotelPointsEarnLookup!$A:G,5,FALSE))*S25</f>
        <v>245812.5</v>
      </c>
      <c r="Y25" s="81" t="str">
        <f ca="1">VLOOKUP($T25,HotelPointsEarnLookup!$A:F,6,FALSE)</f>
        <v>Gold</v>
      </c>
      <c r="Z25" s="82" t="str">
        <f ca="1">VLOOKUP($T25,HotelPointsEarnLookup!$A:G,7,FALSE)</f>
        <v>Platinum Preferred Guest</v>
      </c>
      <c r="AA25" s="83" t="str">
        <f ca="1">VLOOKUP($T25,HotelPointsEarnLookup!$A:H,8,FALSE)</f>
        <v>Gold VIP</v>
      </c>
      <c r="AB25" s="87" t="str">
        <f ca="1">IF(V25&gt;=Paris_Hotel_Summary!$D$2,Paris_Hotel_Summary!$B$2,IF($V25&gt;=Paris_Hotel_Summary!$D$3,Paris_Hotel_Summary!$B$3," "))</f>
        <v xml:space="preserve"> </v>
      </c>
      <c r="AC25" s="17" t="str">
        <f ca="1">IF($W25&gt;=Paris_Hotel_Summary!$D$4,Paris_Hotel_Summary!$B$4,IF($W25&gt;=Paris_Hotel_Summary!$D$5,Paris_Hotel_Summary!$B$5," "))</f>
        <v xml:space="preserve"> </v>
      </c>
      <c r="AD25" s="32" t="str">
        <f ca="1">IF($X25&gt;=Paris_Hotel_Summary!$D$6,Paris_Hotel_Summary!$B$6,IF($X25&gt;=Paris_Hotel_Summary!$D$7,Paris_Hotel_Summary!$B$7," "))</f>
        <v xml:space="preserve"> </v>
      </c>
      <c r="AE25" t="str">
        <f t="shared" si="2"/>
        <v>no</v>
      </c>
      <c r="AF25">
        <f t="shared" si="3"/>
        <v>19</v>
      </c>
      <c r="AG25" t="str">
        <f t="shared" si="4"/>
        <v>no</v>
      </c>
      <c r="AH25">
        <f t="shared" si="5"/>
        <v>19</v>
      </c>
      <c r="AI25" t="str">
        <f t="shared" si="6"/>
        <v>no</v>
      </c>
      <c r="AJ25">
        <f t="shared" si="7"/>
        <v>19</v>
      </c>
    </row>
    <row r="26" spans="2:36">
      <c r="B26" s="15">
        <f t="shared" si="13"/>
        <v>20</v>
      </c>
      <c r="C26" s="16" t="s">
        <v>98</v>
      </c>
      <c r="D26" s="16">
        <v>1805</v>
      </c>
      <c r="E26" s="17">
        <v>3</v>
      </c>
      <c r="F26" s="18">
        <v>300</v>
      </c>
      <c r="G26" s="18">
        <v>250</v>
      </c>
      <c r="H26" s="19">
        <f t="shared" si="0"/>
        <v>900</v>
      </c>
      <c r="K26" s="9">
        <f>$K$7</f>
        <v>1</v>
      </c>
      <c r="L26" s="30">
        <f t="shared" si="8"/>
        <v>20</v>
      </c>
      <c r="M26" s="30" t="str">
        <f>$M$25</f>
        <v>Albany NY</v>
      </c>
      <c r="N26" s="30">
        <f>$N$25</f>
        <v>306</v>
      </c>
      <c r="O26" s="30">
        <f t="shared" si="9"/>
        <v>6120</v>
      </c>
      <c r="P26" s="18">
        <f>$P$25</f>
        <v>250</v>
      </c>
      <c r="Q26" s="18">
        <f t="shared" si="10"/>
        <v>5000</v>
      </c>
      <c r="R26" s="18">
        <f>$R$25</f>
        <v>750</v>
      </c>
      <c r="S26" s="31">
        <f t="shared" si="11"/>
        <v>15000</v>
      </c>
      <c r="T26" s="32">
        <f t="shared" si="1"/>
        <v>60</v>
      </c>
      <c r="U26" s="17">
        <f t="shared" si="12"/>
        <v>450</v>
      </c>
      <c r="V26" s="59">
        <f ca="1">(VLOOKUP($T:$T,HotelPointsEarnLookup!$A:E,3,FALSE))*S26</f>
        <v>180000</v>
      </c>
      <c r="W26" s="60">
        <f ca="1">((VLOOKUP($T:$T,HotelPointsEarnLookup!$A:F,4,FALSE))*S26)+IF(T26&gt;50,500*COUNTIF($T$7:T26,"&gt;50"),0)</f>
        <v>47000</v>
      </c>
      <c r="X26" s="61">
        <f ca="1">(VLOOKUP($T:$T,HotelPointsEarnLookup!$A:G,5,FALSE))*S26</f>
        <v>258750</v>
      </c>
      <c r="Y26" s="81" t="str">
        <f ca="1">VLOOKUP($T26,HotelPointsEarnLookup!$A:F,6,FALSE)</f>
        <v>Gold</v>
      </c>
      <c r="Z26" s="82" t="str">
        <f ca="1">VLOOKUP($T26,HotelPointsEarnLookup!$A:G,7,FALSE)</f>
        <v>Platinum Preferred Guest</v>
      </c>
      <c r="AA26" s="83" t="str">
        <f ca="1">VLOOKUP($T26,HotelPointsEarnLookup!$A:H,8,FALSE)</f>
        <v>Diamond VIP</v>
      </c>
      <c r="AB26" s="87" t="str">
        <f ca="1">IF(V26&gt;=Paris_Hotel_Summary!$D$2,Paris_Hotel_Summary!$B$2,IF($V26&gt;=Paris_Hotel_Summary!$D$3,Paris_Hotel_Summary!$B$3," "))</f>
        <v xml:space="preserve">Marriott Rive Gauche </v>
      </c>
      <c r="AC26" s="17" t="str">
        <f ca="1">IF($W26&gt;=Paris_Hotel_Summary!$D$4,Paris_Hotel_Summary!$B$4,IF($W26&gt;=Paris_Hotel_Summary!$D$5,Paris_Hotel_Summary!$B$5," "))</f>
        <v xml:space="preserve"> </v>
      </c>
      <c r="AD26" s="32" t="str">
        <f ca="1">IF($X26&gt;=Paris_Hotel_Summary!$D$6,Paris_Hotel_Summary!$B$6,IF($X26&gt;=Paris_Hotel_Summary!$D$7,Paris_Hotel_Summary!$B$7," "))</f>
        <v xml:space="preserve"> </v>
      </c>
      <c r="AE26" t="str">
        <f t="shared" si="2"/>
        <v>yes</v>
      </c>
      <c r="AF26">
        <f t="shared" si="3"/>
        <v>20</v>
      </c>
      <c r="AG26" t="str">
        <f t="shared" si="4"/>
        <v>no</v>
      </c>
      <c r="AH26">
        <f t="shared" si="5"/>
        <v>20</v>
      </c>
      <c r="AI26" t="str">
        <f t="shared" si="6"/>
        <v>no</v>
      </c>
      <c r="AJ26">
        <f t="shared" si="7"/>
        <v>20</v>
      </c>
    </row>
    <row r="27" spans="2:36">
      <c r="B27" s="15">
        <f t="shared" si="13"/>
        <v>21</v>
      </c>
      <c r="C27" s="16" t="s">
        <v>101</v>
      </c>
      <c r="D27" s="16">
        <v>1129</v>
      </c>
      <c r="E27" s="17">
        <v>3</v>
      </c>
      <c r="F27" s="18">
        <v>350</v>
      </c>
      <c r="G27" s="18">
        <v>200</v>
      </c>
      <c r="H27" s="19">
        <f t="shared" si="0"/>
        <v>1050</v>
      </c>
      <c r="K27" s="9">
        <f>$K$7</f>
        <v>1</v>
      </c>
      <c r="L27" s="30">
        <f t="shared" si="8"/>
        <v>21</v>
      </c>
      <c r="M27" s="30" t="str">
        <f>$M$25</f>
        <v>Albany NY</v>
      </c>
      <c r="N27" s="30">
        <f>$N$25</f>
        <v>306</v>
      </c>
      <c r="O27" s="30">
        <f t="shared" si="9"/>
        <v>6426</v>
      </c>
      <c r="P27" s="18">
        <f>$P$25</f>
        <v>250</v>
      </c>
      <c r="Q27" s="18">
        <f t="shared" si="10"/>
        <v>5250</v>
      </c>
      <c r="R27" s="18">
        <f>$R$25</f>
        <v>750</v>
      </c>
      <c r="S27" s="31">
        <f t="shared" si="11"/>
        <v>15750</v>
      </c>
      <c r="T27" s="32">
        <f t="shared" si="1"/>
        <v>63</v>
      </c>
      <c r="U27" s="17">
        <f t="shared" si="12"/>
        <v>450</v>
      </c>
      <c r="V27" s="59">
        <f ca="1">(VLOOKUP($T:$T,HotelPointsEarnLookup!$A:E,3,FALSE))*S27</f>
        <v>189000</v>
      </c>
      <c r="W27" s="60">
        <f ca="1">((VLOOKUP($T:$T,HotelPointsEarnLookup!$A:F,4,FALSE))*S27)+IF(T27&gt;50,500*COUNTIF($T$7:T27,"&gt;50"),0)</f>
        <v>49750</v>
      </c>
      <c r="X27" s="61">
        <f ca="1">(VLOOKUP($T:$T,HotelPointsEarnLookup!$A:G,5,FALSE))*S27</f>
        <v>271687.5</v>
      </c>
      <c r="Y27" s="81" t="str">
        <f ca="1">VLOOKUP($T27,HotelPointsEarnLookup!$A:F,6,FALSE)</f>
        <v>Gold</v>
      </c>
      <c r="Z27" s="82" t="str">
        <f ca="1">VLOOKUP($T27,HotelPointsEarnLookup!$A:G,7,FALSE)</f>
        <v>Platinum Preferred Guest</v>
      </c>
      <c r="AA27" s="83" t="str">
        <f ca="1">VLOOKUP($T27,HotelPointsEarnLookup!$A:H,8,FALSE)</f>
        <v>Diamond VIP</v>
      </c>
      <c r="AB27" s="87" t="str">
        <f ca="1">IF(V27&gt;=Paris_Hotel_Summary!$D$2,Paris_Hotel_Summary!$B$2,IF($V27&gt;=Paris_Hotel_Summary!$D$3,Paris_Hotel_Summary!$B$3," "))</f>
        <v xml:space="preserve">Marriott Rive Gauche </v>
      </c>
      <c r="AC27" s="17" t="str">
        <f ca="1">IF($W27&gt;=Paris_Hotel_Summary!$D$4,Paris_Hotel_Summary!$B$4,IF($W27&gt;=Paris_Hotel_Summary!$D$5,Paris_Hotel_Summary!$B$5," "))</f>
        <v xml:space="preserve"> </v>
      </c>
      <c r="AD27" s="32" t="str">
        <f ca="1">IF($X27&gt;=Paris_Hotel_Summary!$D$6,Paris_Hotel_Summary!$B$6,IF($X27&gt;=Paris_Hotel_Summary!$D$7,Paris_Hotel_Summary!$B$7," "))</f>
        <v xml:space="preserve"> </v>
      </c>
      <c r="AE27" t="str">
        <f t="shared" si="2"/>
        <v>yes</v>
      </c>
      <c r="AF27">
        <f t="shared" si="3"/>
        <v>21</v>
      </c>
      <c r="AG27" t="str">
        <f t="shared" si="4"/>
        <v>no</v>
      </c>
      <c r="AH27">
        <f t="shared" si="5"/>
        <v>21</v>
      </c>
      <c r="AI27" t="str">
        <f t="shared" si="6"/>
        <v>no</v>
      </c>
      <c r="AJ27">
        <f t="shared" si="7"/>
        <v>21</v>
      </c>
    </row>
    <row r="28" spans="2:36">
      <c r="B28" s="15">
        <f t="shared" si="13"/>
        <v>22</v>
      </c>
      <c r="C28" s="16" t="s">
        <v>47</v>
      </c>
      <c r="D28" s="16">
        <v>639</v>
      </c>
      <c r="E28" s="17">
        <v>3</v>
      </c>
      <c r="F28" s="18">
        <v>300</v>
      </c>
      <c r="G28" s="18">
        <v>200</v>
      </c>
      <c r="H28" s="19">
        <f t="shared" si="0"/>
        <v>900</v>
      </c>
      <c r="K28" s="9">
        <f>$K$7</f>
        <v>1</v>
      </c>
      <c r="L28" s="30">
        <f t="shared" si="8"/>
        <v>22</v>
      </c>
      <c r="M28" s="30" t="str">
        <f>$M$25</f>
        <v>Albany NY</v>
      </c>
      <c r="N28" s="30">
        <f>$N$25</f>
        <v>306</v>
      </c>
      <c r="O28" s="30">
        <f t="shared" si="9"/>
        <v>6732</v>
      </c>
      <c r="P28" s="18">
        <f>$P$25</f>
        <v>250</v>
      </c>
      <c r="Q28" s="18">
        <f t="shared" si="10"/>
        <v>5500</v>
      </c>
      <c r="R28" s="18">
        <f>$R$25</f>
        <v>750</v>
      </c>
      <c r="S28" s="31">
        <f t="shared" si="11"/>
        <v>16500</v>
      </c>
      <c r="T28" s="32">
        <f t="shared" si="1"/>
        <v>66</v>
      </c>
      <c r="U28" s="17">
        <f t="shared" si="12"/>
        <v>450</v>
      </c>
      <c r="V28" s="59">
        <f ca="1">(VLOOKUP($T:$T,HotelPointsEarnLookup!$A:E,3,FALSE))*S28</f>
        <v>198000</v>
      </c>
      <c r="W28" s="60">
        <f ca="1">((VLOOKUP($T:$T,HotelPointsEarnLookup!$A:F,4,FALSE))*S28)+IF(T28&gt;50,500*COUNTIF($T$7:T28,"&gt;50"),0)</f>
        <v>52500</v>
      </c>
      <c r="X28" s="61">
        <f ca="1">(VLOOKUP($T:$T,HotelPointsEarnLookup!$A:G,5,FALSE))*S28</f>
        <v>284625</v>
      </c>
      <c r="Y28" s="81" t="str">
        <f ca="1">VLOOKUP($T28,HotelPointsEarnLookup!$A:F,6,FALSE)</f>
        <v>Gold</v>
      </c>
      <c r="Z28" s="82" t="str">
        <f ca="1">VLOOKUP($T28,HotelPointsEarnLookup!$A:G,7,FALSE)</f>
        <v>Platinum Preferred Guest</v>
      </c>
      <c r="AA28" s="83" t="str">
        <f ca="1">VLOOKUP($T28,HotelPointsEarnLookup!$A:H,8,FALSE)</f>
        <v>Diamond VIP</v>
      </c>
      <c r="AB28" s="87" t="str">
        <f ca="1">IF(V28&gt;=Paris_Hotel_Summary!$D$2,Paris_Hotel_Summary!$B$2,IF($V28&gt;=Paris_Hotel_Summary!$D$3,Paris_Hotel_Summary!$B$3," "))</f>
        <v xml:space="preserve">Marriott Rive Gauche </v>
      </c>
      <c r="AC28" s="17" t="str">
        <f ca="1">IF($W28&gt;=Paris_Hotel_Summary!$D$4,Paris_Hotel_Summary!$B$4,IF($W28&gt;=Paris_Hotel_Summary!$D$5,Paris_Hotel_Summary!$B$5," "))</f>
        <v xml:space="preserve"> </v>
      </c>
      <c r="AD28" s="32" t="str">
        <f ca="1">IF($X28&gt;=Paris_Hotel_Summary!$D$6,Paris_Hotel_Summary!$B$6,IF($X28&gt;=Paris_Hotel_Summary!$D$7,Paris_Hotel_Summary!$B$7," "))</f>
        <v>Hilton Paris La Defense</v>
      </c>
      <c r="AE28" t="str">
        <f t="shared" si="2"/>
        <v>yes</v>
      </c>
      <c r="AF28">
        <f t="shared" si="3"/>
        <v>22</v>
      </c>
      <c r="AG28" t="str">
        <f t="shared" si="4"/>
        <v>no</v>
      </c>
      <c r="AH28">
        <f t="shared" si="5"/>
        <v>22</v>
      </c>
      <c r="AI28" t="str">
        <f t="shared" si="6"/>
        <v>yes</v>
      </c>
      <c r="AJ28">
        <f t="shared" si="7"/>
        <v>22</v>
      </c>
    </row>
    <row r="29" spans="2:36">
      <c r="B29" s="15">
        <f t="shared" si="13"/>
        <v>23</v>
      </c>
      <c r="C29" s="16" t="s">
        <v>50</v>
      </c>
      <c r="D29" s="16">
        <v>2197</v>
      </c>
      <c r="E29" s="17">
        <v>3</v>
      </c>
      <c r="F29" s="18">
        <v>300</v>
      </c>
      <c r="G29" s="18">
        <v>200</v>
      </c>
      <c r="H29" s="19">
        <f t="shared" si="0"/>
        <v>900</v>
      </c>
      <c r="K29" s="9">
        <f>$K$7</f>
        <v>1</v>
      </c>
      <c r="L29" s="30">
        <f t="shared" si="8"/>
        <v>23</v>
      </c>
      <c r="M29" s="30" t="str">
        <f>$M$25</f>
        <v>Albany NY</v>
      </c>
      <c r="N29" s="30">
        <f>$N$25</f>
        <v>306</v>
      </c>
      <c r="O29" s="30">
        <f t="shared" si="9"/>
        <v>7038</v>
      </c>
      <c r="P29" s="18">
        <f>$P$25</f>
        <v>250</v>
      </c>
      <c r="Q29" s="18">
        <f t="shared" si="10"/>
        <v>5750</v>
      </c>
      <c r="R29" s="18">
        <f>$R$25</f>
        <v>750</v>
      </c>
      <c r="S29" s="31">
        <f t="shared" si="11"/>
        <v>17250</v>
      </c>
      <c r="T29" s="32">
        <f t="shared" si="1"/>
        <v>69</v>
      </c>
      <c r="U29" s="17">
        <f t="shared" si="12"/>
        <v>450</v>
      </c>
      <c r="V29" s="59">
        <f ca="1">(VLOOKUP($T:$T,HotelPointsEarnLookup!$A:E,3,FALSE))*S29</f>
        <v>207000</v>
      </c>
      <c r="W29" s="60">
        <f ca="1">((VLOOKUP($T:$T,HotelPointsEarnLookup!$A:F,4,FALSE))*S29)+IF(T29&gt;50,500*COUNTIF($T$7:T29,"&gt;50"),0)</f>
        <v>55250</v>
      </c>
      <c r="X29" s="61">
        <f ca="1">(VLOOKUP($T:$T,HotelPointsEarnLookup!$A:G,5,FALSE))*S29</f>
        <v>297562.5</v>
      </c>
      <c r="Y29" s="81" t="str">
        <f ca="1">VLOOKUP($T29,HotelPointsEarnLookup!$A:F,6,FALSE)</f>
        <v>Gold</v>
      </c>
      <c r="Z29" s="82" t="str">
        <f ca="1">VLOOKUP($T29,HotelPointsEarnLookup!$A:G,7,FALSE)</f>
        <v>Platinum Preferred Guest</v>
      </c>
      <c r="AA29" s="83" t="str">
        <f ca="1">VLOOKUP($T29,HotelPointsEarnLookup!$A:H,8,FALSE)</f>
        <v>Diamond VIP</v>
      </c>
      <c r="AB29" s="87" t="str">
        <f ca="1">IF(V29&gt;=Paris_Hotel_Summary!$D$2,Paris_Hotel_Summary!$B$2,IF($V29&gt;=Paris_Hotel_Summary!$D$3,Paris_Hotel_Summary!$B$3," "))</f>
        <v xml:space="preserve">Marriott Rive Gauche </v>
      </c>
      <c r="AC29" s="17" t="str">
        <f ca="1">IF($W29&gt;=Paris_Hotel_Summary!$D$4,Paris_Hotel_Summary!$B$4,IF($W29&gt;=Paris_Hotel_Summary!$D$5,Paris_Hotel_Summary!$B$5," "))</f>
        <v xml:space="preserve"> </v>
      </c>
      <c r="AD29" s="32" t="str">
        <f ca="1">IF($X29&gt;=Paris_Hotel_Summary!$D$6,Paris_Hotel_Summary!$B$6,IF($X29&gt;=Paris_Hotel_Summary!$D$7,Paris_Hotel_Summary!$B$7," "))</f>
        <v>Hilton Paris La Defense</v>
      </c>
      <c r="AE29" t="str">
        <f t="shared" si="2"/>
        <v>yes</v>
      </c>
      <c r="AF29">
        <f t="shared" si="3"/>
        <v>23</v>
      </c>
      <c r="AG29" t="str">
        <f t="shared" si="4"/>
        <v>no</v>
      </c>
      <c r="AH29">
        <f t="shared" si="5"/>
        <v>23</v>
      </c>
      <c r="AI29" t="str">
        <f t="shared" si="6"/>
        <v>yes</v>
      </c>
      <c r="AJ29">
        <f t="shared" si="7"/>
        <v>23</v>
      </c>
    </row>
    <row r="30" spans="2:36" ht="15.75" customHeight="1" thickBot="1">
      <c r="B30" s="15">
        <f t="shared" si="13"/>
        <v>24</v>
      </c>
      <c r="C30" s="16" t="s">
        <v>52</v>
      </c>
      <c r="D30" s="16">
        <v>1464</v>
      </c>
      <c r="E30" s="17">
        <v>3</v>
      </c>
      <c r="F30" s="18">
        <v>300</v>
      </c>
      <c r="G30" s="18">
        <v>175</v>
      </c>
      <c r="H30" s="19">
        <f t="shared" si="0"/>
        <v>900</v>
      </c>
      <c r="K30" s="10">
        <f>$K$7</f>
        <v>1</v>
      </c>
      <c r="L30" s="30">
        <f t="shared" si="8"/>
        <v>24</v>
      </c>
      <c r="M30" s="30" t="str">
        <f>$M$25</f>
        <v>Albany NY</v>
      </c>
      <c r="N30" s="30">
        <f>$N$25</f>
        <v>306</v>
      </c>
      <c r="O30" s="30">
        <f t="shared" si="9"/>
        <v>7344</v>
      </c>
      <c r="P30" s="18">
        <f>$P$25</f>
        <v>250</v>
      </c>
      <c r="Q30" s="18">
        <f t="shared" si="10"/>
        <v>6000</v>
      </c>
      <c r="R30" s="18">
        <f>$R$25</f>
        <v>750</v>
      </c>
      <c r="S30" s="31">
        <f t="shared" si="11"/>
        <v>18000</v>
      </c>
      <c r="T30" s="32">
        <f t="shared" si="1"/>
        <v>72</v>
      </c>
      <c r="U30" s="17">
        <f t="shared" si="12"/>
        <v>450</v>
      </c>
      <c r="V30" s="59">
        <f ca="1">(VLOOKUP($T:$T,HotelPointsEarnLookup!$A:E,3,FALSE))*S30</f>
        <v>216000</v>
      </c>
      <c r="W30" s="60">
        <f ca="1">((VLOOKUP($T:$T,HotelPointsEarnLookup!$A:F,4,FALSE))*S30)+IF(T30&gt;50,500*COUNTIF($T$7:T30,"&gt;50"),0)</f>
        <v>58000</v>
      </c>
      <c r="X30" s="61">
        <f ca="1">(VLOOKUP($T:$T,HotelPointsEarnLookup!$A:G,5,FALSE))*S30</f>
        <v>310500</v>
      </c>
      <c r="Y30" s="81" t="str">
        <f ca="1">VLOOKUP($T30,HotelPointsEarnLookup!$A:F,6,FALSE)</f>
        <v>Gold</v>
      </c>
      <c r="Z30" s="82" t="str">
        <f ca="1">VLOOKUP($T30,HotelPointsEarnLookup!$A:G,7,FALSE)</f>
        <v>Platinum Preferred Guest</v>
      </c>
      <c r="AA30" s="83" t="str">
        <f ca="1">VLOOKUP($T30,HotelPointsEarnLookup!$A:H,8,FALSE)</f>
        <v>Diamond VIP</v>
      </c>
      <c r="AB30" s="87" t="str">
        <f ca="1">IF(V30&gt;=Paris_Hotel_Summary!$D$2,Paris_Hotel_Summary!$B$2,IF($V30&gt;=Paris_Hotel_Summary!$D$3,Paris_Hotel_Summary!$B$3," "))</f>
        <v xml:space="preserve">Marriott Rive Gauche </v>
      </c>
      <c r="AC30" s="17" t="str">
        <f ca="1">IF($W30&gt;=Paris_Hotel_Summary!$D$4,Paris_Hotel_Summary!$B$4,IF($W30&gt;=Paris_Hotel_Summary!$D$5,Paris_Hotel_Summary!$B$5," "))</f>
        <v xml:space="preserve"> </v>
      </c>
      <c r="AD30" s="32" t="str">
        <f ca="1">IF($X30&gt;=Paris_Hotel_Summary!$D$6,Paris_Hotel_Summary!$B$6,IF($X30&gt;=Paris_Hotel_Summary!$D$7,Paris_Hotel_Summary!$B$7," "))</f>
        <v>Hilton Paris La Defense</v>
      </c>
      <c r="AE30" t="str">
        <f t="shared" si="2"/>
        <v>yes</v>
      </c>
      <c r="AF30">
        <f t="shared" si="3"/>
        <v>24</v>
      </c>
      <c r="AG30" t="str">
        <f t="shared" si="4"/>
        <v>no</v>
      </c>
      <c r="AH30">
        <f t="shared" si="5"/>
        <v>24</v>
      </c>
      <c r="AI30" t="str">
        <f t="shared" si="6"/>
        <v>yes</v>
      </c>
      <c r="AJ30">
        <f t="shared" si="7"/>
        <v>24</v>
      </c>
    </row>
    <row r="31" spans="2:36" ht="18" customHeight="1">
      <c r="B31" s="15">
        <f t="shared" si="13"/>
        <v>25</v>
      </c>
      <c r="C31" s="16" t="s">
        <v>54</v>
      </c>
      <c r="D31" s="16">
        <v>2048</v>
      </c>
      <c r="E31" s="17">
        <v>3</v>
      </c>
      <c r="F31" s="18">
        <v>300</v>
      </c>
      <c r="G31" s="18">
        <v>200</v>
      </c>
      <c r="H31" s="19">
        <f t="shared" si="0"/>
        <v>900</v>
      </c>
      <c r="K31" s="8">
        <v>1</v>
      </c>
      <c r="L31" s="30">
        <f t="shared" si="8"/>
        <v>25</v>
      </c>
      <c r="M31" s="30" t="str">
        <f>VLOOKUP(K31,$B$7:$H$87,2,0)</f>
        <v>Albany NY</v>
      </c>
      <c r="N31" s="30">
        <f>VLOOKUP(K31,$B$7:$H$87,3,0)*2</f>
        <v>306</v>
      </c>
      <c r="O31" s="30">
        <f t="shared" si="9"/>
        <v>7650</v>
      </c>
      <c r="P31" s="18">
        <f>VLOOKUP(K31,$B$7:$H$87,5,0)</f>
        <v>250</v>
      </c>
      <c r="Q31" s="18">
        <f t="shared" si="10"/>
        <v>6250</v>
      </c>
      <c r="R31" s="18">
        <f>VLOOKUP(K31,$B$7:$H$87,7,0)</f>
        <v>750</v>
      </c>
      <c r="S31" s="31">
        <f t="shared" si="11"/>
        <v>18750</v>
      </c>
      <c r="T31" s="32">
        <f t="shared" si="1"/>
        <v>75</v>
      </c>
      <c r="U31" s="17">
        <f t="shared" si="12"/>
        <v>450</v>
      </c>
      <c r="V31" s="59">
        <f ca="1">(VLOOKUP($T:$T,HotelPointsEarnLookup!$A:E,3,FALSE))*S31</f>
        <v>225000</v>
      </c>
      <c r="W31" s="60">
        <f ca="1">((VLOOKUP($T:$T,HotelPointsEarnLookup!$A:F,4,FALSE))*S31)+IF(T31&gt;50,500*COUNTIF($T$7:T31,"&gt;50"),0)</f>
        <v>60750</v>
      </c>
      <c r="X31" s="61">
        <f ca="1">(VLOOKUP($T:$T,HotelPointsEarnLookup!$A:G,5,FALSE))*S31</f>
        <v>323437.5</v>
      </c>
      <c r="Y31" s="81" t="str">
        <f ca="1">VLOOKUP($T31,HotelPointsEarnLookup!$A:F,6,FALSE)</f>
        <v>Platinum</v>
      </c>
      <c r="Z31" s="82" t="str">
        <f ca="1">VLOOKUP($T31,HotelPointsEarnLookup!$A:G,7,FALSE)</f>
        <v>Platinum Preferred Guest</v>
      </c>
      <c r="AA31" s="83" t="str">
        <f ca="1">VLOOKUP($T31,HotelPointsEarnLookup!$A:H,8,FALSE)</f>
        <v>Diamond VIP</v>
      </c>
      <c r="AB31" s="87" t="str">
        <f ca="1">IF(V31&gt;=Paris_Hotel_Summary!$D$2,Paris_Hotel_Summary!$B$2,IF($V31&gt;=Paris_Hotel_Summary!$D$3,Paris_Hotel_Summary!$B$3," "))</f>
        <v xml:space="preserve">Marriott Rive Gauche </v>
      </c>
      <c r="AC31" s="17" t="str">
        <f ca="1">IF($W31&gt;=Paris_Hotel_Summary!$D$4,Paris_Hotel_Summary!$B$4,IF($W31&gt;=Paris_Hotel_Summary!$D$5,Paris_Hotel_Summary!$B$5," "))</f>
        <v>Le Méridien</v>
      </c>
      <c r="AD31" s="32" t="str">
        <f ca="1">IF($X31&gt;=Paris_Hotel_Summary!$D$6,Paris_Hotel_Summary!$B$6,IF($X31&gt;=Paris_Hotel_Summary!$D$7,Paris_Hotel_Summary!$B$7," "))</f>
        <v>Hilton Paris La Defense</v>
      </c>
      <c r="AE31" t="str">
        <f t="shared" si="2"/>
        <v>yes</v>
      </c>
      <c r="AF31">
        <f t="shared" si="3"/>
        <v>25</v>
      </c>
      <c r="AG31" t="str">
        <f t="shared" si="4"/>
        <v>yes</v>
      </c>
      <c r="AH31">
        <f t="shared" si="5"/>
        <v>25</v>
      </c>
      <c r="AI31" t="str">
        <f t="shared" si="6"/>
        <v>yes</v>
      </c>
      <c r="AJ31">
        <f t="shared" si="7"/>
        <v>25</v>
      </c>
    </row>
    <row r="32" spans="2:36">
      <c r="B32" s="15">
        <f t="shared" si="13"/>
        <v>26</v>
      </c>
      <c r="C32" s="16" t="s">
        <v>57</v>
      </c>
      <c r="D32" s="16">
        <v>111</v>
      </c>
      <c r="E32" s="17">
        <v>3</v>
      </c>
      <c r="F32" s="18">
        <v>150</v>
      </c>
      <c r="G32" s="18">
        <v>200</v>
      </c>
      <c r="H32" s="19">
        <f t="shared" si="0"/>
        <v>450</v>
      </c>
      <c r="K32" s="9">
        <f>$K$7</f>
        <v>1</v>
      </c>
      <c r="L32" s="30">
        <f t="shared" si="8"/>
        <v>26</v>
      </c>
      <c r="M32" s="30" t="str">
        <f>$M$31</f>
        <v>Albany NY</v>
      </c>
      <c r="N32" s="30">
        <f>$N$31</f>
        <v>306</v>
      </c>
      <c r="O32" s="30">
        <f t="shared" si="9"/>
        <v>7956</v>
      </c>
      <c r="P32" s="18">
        <f>$P$31</f>
        <v>250</v>
      </c>
      <c r="Q32" s="18">
        <f t="shared" si="10"/>
        <v>6500</v>
      </c>
      <c r="R32" s="18">
        <f>$R$31</f>
        <v>750</v>
      </c>
      <c r="S32" s="31">
        <f t="shared" si="11"/>
        <v>19500</v>
      </c>
      <c r="T32" s="32">
        <f t="shared" si="1"/>
        <v>78</v>
      </c>
      <c r="U32" s="17">
        <f t="shared" si="12"/>
        <v>450</v>
      </c>
      <c r="V32" s="59">
        <f ca="1">(VLOOKUP($T:$T,HotelPointsEarnLookup!$A:E,3,FALSE))*S32</f>
        <v>234000</v>
      </c>
      <c r="W32" s="60">
        <f ca="1">((VLOOKUP($T:$T,HotelPointsEarnLookup!$A:F,4,FALSE))*S32)+IF(T32&gt;50,500*COUNTIF($T$7:T32,"&gt;50"),0)</f>
        <v>63500</v>
      </c>
      <c r="X32" s="61">
        <f ca="1">(VLOOKUP($T:$T,HotelPointsEarnLookup!$A:G,5,FALSE))*S32</f>
        <v>336375</v>
      </c>
      <c r="Y32" s="81" t="str">
        <f ca="1">VLOOKUP($T32,HotelPointsEarnLookup!$A:F,6,FALSE)</f>
        <v>Platinum</v>
      </c>
      <c r="Z32" s="82" t="str">
        <f ca="1">VLOOKUP($T32,HotelPointsEarnLookup!$A:G,7,FALSE)</f>
        <v>Platinum Preferred Guest</v>
      </c>
      <c r="AA32" s="83" t="str">
        <f ca="1">VLOOKUP($T32,HotelPointsEarnLookup!$A:H,8,FALSE)</f>
        <v>Diamond VIP</v>
      </c>
      <c r="AB32" s="87" t="str">
        <f ca="1">IF(V32&gt;=Paris_Hotel_Summary!$D$2,Paris_Hotel_Summary!$B$2,IF($V32&gt;=Paris_Hotel_Summary!$D$3,Paris_Hotel_Summary!$B$3," "))</f>
        <v xml:space="preserve">Marriott Rive Gauche </v>
      </c>
      <c r="AC32" s="17" t="str">
        <f ca="1">IF($W32&gt;=Paris_Hotel_Summary!$D$4,Paris_Hotel_Summary!$B$4,IF($W32&gt;=Paris_Hotel_Summary!$D$5,Paris_Hotel_Summary!$B$5," "))</f>
        <v>Le Méridien</v>
      </c>
      <c r="AD32" s="32" t="str">
        <f ca="1">IF($X32&gt;=Paris_Hotel_Summary!$D$6,Paris_Hotel_Summary!$B$6,IF($X32&gt;=Paris_Hotel_Summary!$D$7,Paris_Hotel_Summary!$B$7," "))</f>
        <v>Hilton Paris La Defense</v>
      </c>
      <c r="AE32" t="str">
        <f t="shared" si="2"/>
        <v>yes</v>
      </c>
      <c r="AF32">
        <f t="shared" si="3"/>
        <v>26</v>
      </c>
      <c r="AG32" t="str">
        <f t="shared" si="4"/>
        <v>yes</v>
      </c>
      <c r="AH32">
        <f t="shared" si="5"/>
        <v>26</v>
      </c>
      <c r="AI32" t="str">
        <f t="shared" si="6"/>
        <v>yes</v>
      </c>
      <c r="AJ32">
        <f t="shared" si="7"/>
        <v>26</v>
      </c>
    </row>
    <row r="33" spans="2:36">
      <c r="B33" s="15">
        <f t="shared" si="13"/>
        <v>27</v>
      </c>
      <c r="C33" s="16" t="s">
        <v>115</v>
      </c>
      <c r="D33" s="16">
        <v>10</v>
      </c>
      <c r="E33" s="17">
        <v>0</v>
      </c>
      <c r="F33" s="18">
        <v>0</v>
      </c>
      <c r="G33" s="18">
        <v>0</v>
      </c>
      <c r="H33" s="19">
        <f t="shared" si="0"/>
        <v>0</v>
      </c>
      <c r="K33" s="9">
        <f>$K$7</f>
        <v>1</v>
      </c>
      <c r="L33" s="30">
        <f t="shared" si="8"/>
        <v>27</v>
      </c>
      <c r="M33" s="30" t="str">
        <f>$M$31</f>
        <v>Albany NY</v>
      </c>
      <c r="N33" s="30">
        <f>$N$31</f>
        <v>306</v>
      </c>
      <c r="O33" s="30">
        <f t="shared" si="9"/>
        <v>8262</v>
      </c>
      <c r="P33" s="18">
        <f>$P$31</f>
        <v>250</v>
      </c>
      <c r="Q33" s="18">
        <f t="shared" si="10"/>
        <v>6750</v>
      </c>
      <c r="R33" s="18">
        <f>$R$31</f>
        <v>750</v>
      </c>
      <c r="S33" s="31">
        <f t="shared" si="11"/>
        <v>20250</v>
      </c>
      <c r="T33" s="32">
        <f t="shared" si="1"/>
        <v>81</v>
      </c>
      <c r="U33" s="17">
        <f t="shared" si="12"/>
        <v>450</v>
      </c>
      <c r="V33" s="59">
        <f ca="1">(VLOOKUP($T:$T,HotelPointsEarnLookup!$A:E,3,FALSE))*S33</f>
        <v>243000</v>
      </c>
      <c r="W33" s="60">
        <f ca="1">((VLOOKUP($T:$T,HotelPointsEarnLookup!$A:F,4,FALSE))*S33)+IF(T33&gt;50,500*COUNTIF($T$7:T33,"&gt;50"),0)</f>
        <v>66250</v>
      </c>
      <c r="X33" s="61">
        <f ca="1">(VLOOKUP($T:$T,HotelPointsEarnLookup!$A:G,5,FALSE))*S33</f>
        <v>349312.5</v>
      </c>
      <c r="Y33" s="81" t="str">
        <f ca="1">VLOOKUP($T33,HotelPointsEarnLookup!$A:F,6,FALSE)</f>
        <v>Platinum</v>
      </c>
      <c r="Z33" s="82" t="str">
        <f ca="1">VLOOKUP($T33,HotelPointsEarnLookup!$A:G,7,FALSE)</f>
        <v>Platinum Preferred Guest</v>
      </c>
      <c r="AA33" s="83" t="str">
        <f ca="1">VLOOKUP($T33,HotelPointsEarnLookup!$A:H,8,FALSE)</f>
        <v>Diamond VIP</v>
      </c>
      <c r="AB33" s="87" t="str">
        <f ca="1">IF(V33&gt;=Paris_Hotel_Summary!$D$2,Paris_Hotel_Summary!$B$2,IF($V33&gt;=Paris_Hotel_Summary!$D$3,Paris_Hotel_Summary!$B$3," "))</f>
        <v>Renaissance</v>
      </c>
      <c r="AC33" s="17" t="str">
        <f ca="1">IF($W33&gt;=Paris_Hotel_Summary!$D$4,Paris_Hotel_Summary!$B$4,IF($W33&gt;=Paris_Hotel_Summary!$D$5,Paris_Hotel_Summary!$B$5," "))</f>
        <v>Le Méridien</v>
      </c>
      <c r="AD33" s="32" t="str">
        <f ca="1">IF($X33&gt;=Paris_Hotel_Summary!$D$6,Paris_Hotel_Summary!$B$6,IF($X33&gt;=Paris_Hotel_Summary!$D$7,Paris_Hotel_Summary!$B$7," "))</f>
        <v>Hilton Paris La Defense</v>
      </c>
      <c r="AE33" t="str">
        <f t="shared" si="2"/>
        <v>yes</v>
      </c>
      <c r="AF33">
        <f t="shared" si="3"/>
        <v>27</v>
      </c>
      <c r="AG33" t="str">
        <f t="shared" si="4"/>
        <v>yes</v>
      </c>
      <c r="AH33">
        <f t="shared" si="5"/>
        <v>27</v>
      </c>
      <c r="AI33" t="str">
        <f t="shared" si="6"/>
        <v>yes</v>
      </c>
      <c r="AJ33">
        <f t="shared" si="7"/>
        <v>27</v>
      </c>
    </row>
    <row r="34" spans="2:36">
      <c r="B34" s="15">
        <f t="shared" si="13"/>
        <v>28</v>
      </c>
      <c r="C34" s="16" t="s">
        <v>60</v>
      </c>
      <c r="D34" s="16">
        <v>1652</v>
      </c>
      <c r="E34" s="17">
        <v>3</v>
      </c>
      <c r="F34" s="18">
        <v>300</v>
      </c>
      <c r="G34" s="18">
        <v>250</v>
      </c>
      <c r="H34" s="19">
        <f t="shared" si="0"/>
        <v>900</v>
      </c>
      <c r="K34" s="9">
        <f>$K$7</f>
        <v>1</v>
      </c>
      <c r="L34" s="30">
        <f t="shared" si="8"/>
        <v>28</v>
      </c>
      <c r="M34" s="30" t="str">
        <f>$M$31</f>
        <v>Albany NY</v>
      </c>
      <c r="N34" s="30">
        <f>$N$31</f>
        <v>306</v>
      </c>
      <c r="O34" s="30">
        <f t="shared" si="9"/>
        <v>8568</v>
      </c>
      <c r="P34" s="18">
        <f>$P$31</f>
        <v>250</v>
      </c>
      <c r="Q34" s="18">
        <f t="shared" si="10"/>
        <v>7000</v>
      </c>
      <c r="R34" s="18">
        <f>$R$31</f>
        <v>750</v>
      </c>
      <c r="S34" s="31">
        <f t="shared" si="11"/>
        <v>21000</v>
      </c>
      <c r="T34" s="32">
        <f t="shared" si="1"/>
        <v>84</v>
      </c>
      <c r="U34" s="17">
        <f t="shared" si="12"/>
        <v>450</v>
      </c>
      <c r="V34" s="59">
        <f ca="1">(VLOOKUP($T:$T,HotelPointsEarnLookup!$A:E,3,FALSE))*S34</f>
        <v>252000</v>
      </c>
      <c r="W34" s="60">
        <f ca="1">((VLOOKUP($T:$T,HotelPointsEarnLookup!$A:F,4,FALSE))*S34)+IF(T34&gt;50,500*COUNTIF($T$7:T34,"&gt;50"),0)</f>
        <v>69000</v>
      </c>
      <c r="X34" s="61">
        <f ca="1">(VLOOKUP($T:$T,HotelPointsEarnLookup!$A:G,5,FALSE))*S34</f>
        <v>362250</v>
      </c>
      <c r="Y34" s="81" t="str">
        <f ca="1">VLOOKUP($T34,HotelPointsEarnLookup!$A:F,6,FALSE)</f>
        <v>Platinum</v>
      </c>
      <c r="Z34" s="82" t="str">
        <f ca="1">VLOOKUP($T34,HotelPointsEarnLookup!$A:G,7,FALSE)</f>
        <v>Platinum Preferred Guest</v>
      </c>
      <c r="AA34" s="83" t="str">
        <f ca="1">VLOOKUP($T34,HotelPointsEarnLookup!$A:H,8,FALSE)</f>
        <v>Diamond VIP</v>
      </c>
      <c r="AB34" s="87" t="str">
        <f ca="1">IF(V34&gt;=Paris_Hotel_Summary!$D$2,Paris_Hotel_Summary!$B$2,IF($V34&gt;=Paris_Hotel_Summary!$D$3,Paris_Hotel_Summary!$B$3," "))</f>
        <v>Renaissance</v>
      </c>
      <c r="AC34" s="17" t="str">
        <f ca="1">IF($W34&gt;=Paris_Hotel_Summary!$D$4,Paris_Hotel_Summary!$B$4,IF($W34&gt;=Paris_Hotel_Summary!$D$5,Paris_Hotel_Summary!$B$5," "))</f>
        <v>Le Méridien</v>
      </c>
      <c r="AD34" s="32" t="str">
        <f ca="1">IF($X34&gt;=Paris_Hotel_Summary!$D$6,Paris_Hotel_Summary!$B$6,IF($X34&gt;=Paris_Hotel_Summary!$D$7,Paris_Hotel_Summary!$B$7," "))</f>
        <v>Hilton Arc De Triomphe</v>
      </c>
      <c r="AE34" t="str">
        <f t="shared" si="2"/>
        <v>yes</v>
      </c>
      <c r="AF34">
        <f t="shared" si="3"/>
        <v>28</v>
      </c>
      <c r="AG34" t="str">
        <f t="shared" si="4"/>
        <v>yes</v>
      </c>
      <c r="AH34">
        <f t="shared" si="5"/>
        <v>28</v>
      </c>
      <c r="AI34" t="str">
        <f t="shared" si="6"/>
        <v>yes</v>
      </c>
      <c r="AJ34">
        <f t="shared" si="7"/>
        <v>28</v>
      </c>
    </row>
    <row r="35" spans="2:36">
      <c r="B35" s="15">
        <f t="shared" si="13"/>
        <v>29</v>
      </c>
      <c r="C35" s="16" t="s">
        <v>63</v>
      </c>
      <c r="D35" s="16">
        <v>729</v>
      </c>
      <c r="E35" s="17">
        <v>3</v>
      </c>
      <c r="F35" s="18">
        <v>250</v>
      </c>
      <c r="G35" s="18">
        <v>200</v>
      </c>
      <c r="H35" s="19">
        <f t="shared" si="0"/>
        <v>750</v>
      </c>
      <c r="K35" s="9">
        <f>$K$7</f>
        <v>1</v>
      </c>
      <c r="L35" s="30">
        <f t="shared" si="8"/>
        <v>29</v>
      </c>
      <c r="M35" s="30" t="str">
        <f>$M$31</f>
        <v>Albany NY</v>
      </c>
      <c r="N35" s="30">
        <f>$N$31</f>
        <v>306</v>
      </c>
      <c r="O35" s="30">
        <f t="shared" si="9"/>
        <v>8874</v>
      </c>
      <c r="P35" s="18">
        <f>$P$31</f>
        <v>250</v>
      </c>
      <c r="Q35" s="18">
        <f t="shared" si="10"/>
        <v>7250</v>
      </c>
      <c r="R35" s="18">
        <f>$R$31</f>
        <v>750</v>
      </c>
      <c r="S35" s="31">
        <f t="shared" si="11"/>
        <v>21750</v>
      </c>
      <c r="T35" s="32">
        <f t="shared" si="1"/>
        <v>87</v>
      </c>
      <c r="U35" s="17">
        <f t="shared" si="12"/>
        <v>450</v>
      </c>
      <c r="V35" s="59">
        <f ca="1">(VLOOKUP($T:$T,HotelPointsEarnLookup!$A:E,3,FALSE))*S35</f>
        <v>261000</v>
      </c>
      <c r="W35" s="60">
        <f ca="1">((VLOOKUP($T:$T,HotelPointsEarnLookup!$A:F,4,FALSE))*S35)+IF(T35&gt;50,500*COUNTIF($T$7:T35,"&gt;50"),0)</f>
        <v>71750</v>
      </c>
      <c r="X35" s="61">
        <f ca="1">(VLOOKUP($T:$T,HotelPointsEarnLookup!$A:G,5,FALSE))*S35</f>
        <v>375187.5</v>
      </c>
      <c r="Y35" s="81" t="str">
        <f ca="1">VLOOKUP($T35,HotelPointsEarnLookup!$A:F,6,FALSE)</f>
        <v>Platinum</v>
      </c>
      <c r="Z35" s="82" t="str">
        <f ca="1">VLOOKUP($T35,HotelPointsEarnLookup!$A:G,7,FALSE)</f>
        <v>Platinum Preferred Guest</v>
      </c>
      <c r="AA35" s="83" t="str">
        <f ca="1">VLOOKUP($T35,HotelPointsEarnLookup!$A:H,8,FALSE)</f>
        <v>Diamond VIP</v>
      </c>
      <c r="AB35" s="87" t="str">
        <f ca="1">IF(V35&gt;=Paris_Hotel_Summary!$D$2,Paris_Hotel_Summary!$B$2,IF($V35&gt;=Paris_Hotel_Summary!$D$3,Paris_Hotel_Summary!$B$3," "))</f>
        <v>Renaissance</v>
      </c>
      <c r="AC35" s="17" t="str">
        <f ca="1">IF($W35&gt;=Paris_Hotel_Summary!$D$4,Paris_Hotel_Summary!$B$4,IF($W35&gt;=Paris_Hotel_Summary!$D$5,Paris_Hotel_Summary!$B$5," "))</f>
        <v>Le Méridien</v>
      </c>
      <c r="AD35" s="32" t="str">
        <f ca="1">IF($X35&gt;=Paris_Hotel_Summary!$D$6,Paris_Hotel_Summary!$B$6,IF($X35&gt;=Paris_Hotel_Summary!$D$7,Paris_Hotel_Summary!$B$7," "))</f>
        <v>Hilton Arc De Triomphe</v>
      </c>
      <c r="AE35" t="str">
        <f t="shared" si="2"/>
        <v>yes</v>
      </c>
      <c r="AF35">
        <f t="shared" si="3"/>
        <v>29</v>
      </c>
      <c r="AG35" t="str">
        <f t="shared" si="4"/>
        <v>yes</v>
      </c>
      <c r="AH35">
        <f t="shared" si="5"/>
        <v>29</v>
      </c>
      <c r="AI35" t="str">
        <f t="shared" si="6"/>
        <v>yes</v>
      </c>
      <c r="AJ35">
        <f t="shared" si="7"/>
        <v>29</v>
      </c>
    </row>
    <row r="36" spans="2:36" ht="15.75" thickBot="1">
      <c r="B36" s="15">
        <f t="shared" si="13"/>
        <v>30</v>
      </c>
      <c r="C36" s="16" t="s">
        <v>66</v>
      </c>
      <c r="D36" s="16">
        <v>1220</v>
      </c>
      <c r="E36" s="17">
        <v>3</v>
      </c>
      <c r="F36" s="18">
        <v>250</v>
      </c>
      <c r="G36" s="18">
        <v>200</v>
      </c>
      <c r="H36" s="19">
        <f t="shared" si="0"/>
        <v>750</v>
      </c>
      <c r="K36" s="10">
        <f>$K$7</f>
        <v>1</v>
      </c>
      <c r="L36" s="30">
        <f t="shared" si="8"/>
        <v>30</v>
      </c>
      <c r="M36" s="30" t="str">
        <f>$M$31</f>
        <v>Albany NY</v>
      </c>
      <c r="N36" s="30">
        <f>$N$31</f>
        <v>306</v>
      </c>
      <c r="O36" s="30">
        <f t="shared" si="9"/>
        <v>9180</v>
      </c>
      <c r="P36" s="18">
        <f>$P$31</f>
        <v>250</v>
      </c>
      <c r="Q36" s="18">
        <f t="shared" si="10"/>
        <v>7500</v>
      </c>
      <c r="R36" s="18">
        <f>$R$31</f>
        <v>750</v>
      </c>
      <c r="S36" s="31">
        <f t="shared" si="11"/>
        <v>22500</v>
      </c>
      <c r="T36" s="32">
        <f t="shared" si="1"/>
        <v>90</v>
      </c>
      <c r="U36" s="17">
        <f t="shared" si="12"/>
        <v>450</v>
      </c>
      <c r="V36" s="59">
        <f ca="1">(VLOOKUP($T:$T,HotelPointsEarnLookup!$A:E,3,FALSE))*S36</f>
        <v>270000</v>
      </c>
      <c r="W36" s="60">
        <f ca="1">((VLOOKUP($T:$T,HotelPointsEarnLookup!$A:F,4,FALSE))*S36)+IF(T36&gt;50,500*COUNTIF($T$7:T36,"&gt;50"),0)</f>
        <v>74500</v>
      </c>
      <c r="X36" s="61">
        <f ca="1">(VLOOKUP($T:$T,HotelPointsEarnLookup!$A:G,5,FALSE))*S36</f>
        <v>388125</v>
      </c>
      <c r="Y36" s="81" t="str">
        <f ca="1">VLOOKUP($T36,HotelPointsEarnLookup!$A:F,6,FALSE)</f>
        <v>Platinum</v>
      </c>
      <c r="Z36" s="82" t="str">
        <f ca="1">VLOOKUP($T36,HotelPointsEarnLookup!$A:G,7,FALSE)</f>
        <v>Platinum Preferred Guest</v>
      </c>
      <c r="AA36" s="83" t="str">
        <f ca="1">VLOOKUP($T36,HotelPointsEarnLookup!$A:H,8,FALSE)</f>
        <v>Diamond VIP</v>
      </c>
      <c r="AB36" s="87" t="str">
        <f ca="1">IF(V36&gt;=Paris_Hotel_Summary!$D$2,Paris_Hotel_Summary!$B$2,IF($V36&gt;=Paris_Hotel_Summary!$D$3,Paris_Hotel_Summary!$B$3," "))</f>
        <v>Renaissance</v>
      </c>
      <c r="AC36" s="17" t="str">
        <f ca="1">IF($W36&gt;=Paris_Hotel_Summary!$D$4,Paris_Hotel_Summary!$B$4,IF($W36&gt;=Paris_Hotel_Summary!$D$5,Paris_Hotel_Summary!$B$5," "))</f>
        <v>Le Méridien</v>
      </c>
      <c r="AD36" s="32" t="str">
        <f ca="1">IF($X36&gt;=Paris_Hotel_Summary!$D$6,Paris_Hotel_Summary!$B$6,IF($X36&gt;=Paris_Hotel_Summary!$D$7,Paris_Hotel_Summary!$B$7," "))</f>
        <v>Hilton Arc De Triomphe</v>
      </c>
      <c r="AE36" t="str">
        <f t="shared" si="2"/>
        <v>yes</v>
      </c>
      <c r="AF36">
        <f t="shared" si="3"/>
        <v>30</v>
      </c>
      <c r="AG36" t="str">
        <f t="shared" si="4"/>
        <v>yes</v>
      </c>
      <c r="AH36">
        <f t="shared" si="5"/>
        <v>30</v>
      </c>
      <c r="AI36" t="str">
        <f t="shared" si="6"/>
        <v>yes</v>
      </c>
      <c r="AJ36">
        <f t="shared" si="7"/>
        <v>30</v>
      </c>
    </row>
    <row r="37" spans="2:36">
      <c r="B37" s="15">
        <f t="shared" si="13"/>
        <v>31</v>
      </c>
      <c r="C37" s="16" t="s">
        <v>69</v>
      </c>
      <c r="D37" s="16">
        <v>938</v>
      </c>
      <c r="E37" s="17">
        <v>3</v>
      </c>
      <c r="F37" s="18">
        <v>250</v>
      </c>
      <c r="G37" s="18">
        <v>200</v>
      </c>
      <c r="H37" s="19">
        <f t="shared" si="0"/>
        <v>750</v>
      </c>
      <c r="K37" s="8">
        <v>1</v>
      </c>
      <c r="L37" s="30">
        <f t="shared" si="8"/>
        <v>31</v>
      </c>
      <c r="M37" s="30" t="str">
        <f>VLOOKUP(K37,$B$7:$H$87,2,0)</f>
        <v>Albany NY</v>
      </c>
      <c r="N37" s="30">
        <f>VLOOKUP(K37,$B$7:$H$87,3,0)*2</f>
        <v>306</v>
      </c>
      <c r="O37" s="30">
        <f t="shared" si="9"/>
        <v>9486</v>
      </c>
      <c r="P37" s="18">
        <f>VLOOKUP(K37,$B$7:$H$87,5,0)</f>
        <v>250</v>
      </c>
      <c r="Q37" s="18">
        <f t="shared" si="10"/>
        <v>7750</v>
      </c>
      <c r="R37" s="18">
        <f>VLOOKUP(K37,$B$7:$H$87,7,0)</f>
        <v>750</v>
      </c>
      <c r="S37" s="31">
        <f t="shared" si="11"/>
        <v>23250</v>
      </c>
      <c r="T37" s="32">
        <f t="shared" si="1"/>
        <v>93</v>
      </c>
      <c r="U37" s="17">
        <f t="shared" si="12"/>
        <v>450</v>
      </c>
      <c r="V37" s="59">
        <f ca="1">(VLOOKUP($T:$T,HotelPointsEarnLookup!$A:E,3,FALSE))*S37</f>
        <v>279000</v>
      </c>
      <c r="W37" s="60">
        <f ca="1">((VLOOKUP($T:$T,HotelPointsEarnLookup!$A:F,4,FALSE))*S37)+IF(T37&gt;50,500*COUNTIF($T$7:T37,"&gt;50"),0)</f>
        <v>77250</v>
      </c>
      <c r="X37" s="61">
        <f ca="1">(VLOOKUP($T:$T,HotelPointsEarnLookup!$A:G,5,FALSE))*S37</f>
        <v>401062.5</v>
      </c>
      <c r="Y37" s="81" t="str">
        <f ca="1">VLOOKUP($T37,HotelPointsEarnLookup!$A:F,6,FALSE)</f>
        <v>Platinum</v>
      </c>
      <c r="Z37" s="82" t="str">
        <f ca="1">VLOOKUP($T37,HotelPointsEarnLookup!$A:G,7,FALSE)</f>
        <v>Platinum Preferred Guest</v>
      </c>
      <c r="AA37" s="83" t="str">
        <f ca="1">VLOOKUP($T37,HotelPointsEarnLookup!$A:H,8,FALSE)</f>
        <v>Diamond VIP</v>
      </c>
      <c r="AB37" s="87" t="str">
        <f ca="1">IF(V37&gt;=Paris_Hotel_Summary!$D$2,Paris_Hotel_Summary!$B$2,IF($V37&gt;=Paris_Hotel_Summary!$D$3,Paris_Hotel_Summary!$B$3," "))</f>
        <v>Renaissance</v>
      </c>
      <c r="AC37" s="17" t="str">
        <f ca="1">IF($W37&gt;=Paris_Hotel_Summary!$D$4,Paris_Hotel_Summary!$B$4,IF($W37&gt;=Paris_Hotel_Summary!$D$5,Paris_Hotel_Summary!$B$5," "))</f>
        <v>Le Méridien</v>
      </c>
      <c r="AD37" s="32" t="str">
        <f ca="1">IF($X37&gt;=Paris_Hotel_Summary!$D$6,Paris_Hotel_Summary!$B$6,IF($X37&gt;=Paris_Hotel_Summary!$D$7,Paris_Hotel_Summary!$B$7," "))</f>
        <v>Hilton Arc De Triomphe</v>
      </c>
      <c r="AE37" t="str">
        <f t="shared" si="2"/>
        <v>yes</v>
      </c>
      <c r="AF37">
        <f t="shared" si="3"/>
        <v>31</v>
      </c>
      <c r="AG37" t="str">
        <f t="shared" si="4"/>
        <v>yes</v>
      </c>
      <c r="AH37">
        <f t="shared" si="5"/>
        <v>31</v>
      </c>
      <c r="AI37" t="str">
        <f t="shared" si="6"/>
        <v>yes</v>
      </c>
      <c r="AJ37">
        <f t="shared" si="7"/>
        <v>31</v>
      </c>
    </row>
    <row r="38" spans="2:36">
      <c r="B38" s="15">
        <f t="shared" si="13"/>
        <v>32</v>
      </c>
      <c r="C38" s="16" t="s">
        <v>116</v>
      </c>
      <c r="D38" s="16">
        <v>0</v>
      </c>
      <c r="E38" s="17">
        <v>0</v>
      </c>
      <c r="F38" s="18">
        <v>0</v>
      </c>
      <c r="G38" s="18">
        <v>0</v>
      </c>
      <c r="H38" s="19">
        <f t="shared" si="0"/>
        <v>0</v>
      </c>
      <c r="K38" s="9">
        <f>$K$7</f>
        <v>1</v>
      </c>
      <c r="L38" s="30">
        <f t="shared" si="8"/>
        <v>32</v>
      </c>
      <c r="M38" s="30" t="str">
        <f>$M$37</f>
        <v>Albany NY</v>
      </c>
      <c r="N38" s="30">
        <f>$N$37</f>
        <v>306</v>
      </c>
      <c r="O38" s="30">
        <f t="shared" si="9"/>
        <v>9792</v>
      </c>
      <c r="P38" s="18">
        <f>$P$37</f>
        <v>250</v>
      </c>
      <c r="Q38" s="18">
        <f t="shared" si="10"/>
        <v>8000</v>
      </c>
      <c r="R38" s="18">
        <f>$R$37</f>
        <v>750</v>
      </c>
      <c r="S38" s="31">
        <f t="shared" si="11"/>
        <v>24000</v>
      </c>
      <c r="T38" s="32">
        <f t="shared" si="1"/>
        <v>96</v>
      </c>
      <c r="U38" s="17">
        <f t="shared" si="12"/>
        <v>450</v>
      </c>
      <c r="V38" s="59">
        <f ca="1">(VLOOKUP($T:$T,HotelPointsEarnLookup!$A:E,3,FALSE))*S38</f>
        <v>288000</v>
      </c>
      <c r="W38" s="60">
        <f ca="1">((VLOOKUP($T:$T,HotelPointsEarnLookup!$A:F,4,FALSE))*S38)+IF(T38&gt;50,500*COUNTIF($T$7:T38,"&gt;50"),0)</f>
        <v>80000</v>
      </c>
      <c r="X38" s="61">
        <f ca="1">(VLOOKUP($T:$T,HotelPointsEarnLookup!$A:G,5,FALSE))*S38</f>
        <v>414000</v>
      </c>
      <c r="Y38" s="81" t="str">
        <f ca="1">VLOOKUP($T38,HotelPointsEarnLookup!$A:F,6,FALSE)</f>
        <v>Platinum</v>
      </c>
      <c r="Z38" s="82" t="str">
        <f ca="1">VLOOKUP($T38,HotelPointsEarnLookup!$A:G,7,FALSE)</f>
        <v>Platinum Preferred Guest</v>
      </c>
      <c r="AA38" s="83" t="str">
        <f ca="1">VLOOKUP($T38,HotelPointsEarnLookup!$A:H,8,FALSE)</f>
        <v>Diamond VIP</v>
      </c>
      <c r="AB38" s="87" t="str">
        <f ca="1">IF(V38&gt;=Paris_Hotel_Summary!$D$2,Paris_Hotel_Summary!$B$2,IF($V38&gt;=Paris_Hotel_Summary!$D$3,Paris_Hotel_Summary!$B$3," "))</f>
        <v>Renaissance</v>
      </c>
      <c r="AC38" s="17" t="str">
        <f ca="1">IF($W38&gt;=Paris_Hotel_Summary!$D$4,Paris_Hotel_Summary!$B$4,IF($W38&gt;=Paris_Hotel_Summary!$D$5,Paris_Hotel_Summary!$B$5," "))</f>
        <v>Le Méridien</v>
      </c>
      <c r="AD38" s="32" t="str">
        <f ca="1">IF($X38&gt;=Paris_Hotel_Summary!$D$6,Paris_Hotel_Summary!$B$6,IF($X38&gt;=Paris_Hotel_Summary!$D$7,Paris_Hotel_Summary!$B$7," "))</f>
        <v>Hilton Arc De Triomphe</v>
      </c>
      <c r="AE38" t="str">
        <f t="shared" si="2"/>
        <v>yes</v>
      </c>
      <c r="AF38">
        <f t="shared" si="3"/>
        <v>32</v>
      </c>
      <c r="AG38" t="str">
        <f t="shared" si="4"/>
        <v>yes</v>
      </c>
      <c r="AH38">
        <f t="shared" si="5"/>
        <v>32</v>
      </c>
      <c r="AI38" t="str">
        <f t="shared" si="6"/>
        <v>yes</v>
      </c>
      <c r="AJ38">
        <f t="shared" si="7"/>
        <v>32</v>
      </c>
    </row>
    <row r="39" spans="2:36">
      <c r="B39" s="15">
        <f t="shared" si="13"/>
        <v>33</v>
      </c>
      <c r="C39" s="16" t="s">
        <v>72</v>
      </c>
      <c r="D39" s="16">
        <v>1225</v>
      </c>
      <c r="E39" s="17">
        <v>3</v>
      </c>
      <c r="F39" s="18">
        <v>300</v>
      </c>
      <c r="G39" s="18">
        <v>200</v>
      </c>
      <c r="H39" s="19">
        <f t="shared" si="0"/>
        <v>900</v>
      </c>
      <c r="K39" s="9">
        <f>$K$7</f>
        <v>1</v>
      </c>
      <c r="L39" s="30">
        <f t="shared" si="8"/>
        <v>33</v>
      </c>
      <c r="M39" s="30" t="str">
        <f>$M$37</f>
        <v>Albany NY</v>
      </c>
      <c r="N39" s="30">
        <f>$N$37</f>
        <v>306</v>
      </c>
      <c r="O39" s="30">
        <f t="shared" si="9"/>
        <v>10098</v>
      </c>
      <c r="P39" s="18">
        <f>$P$37</f>
        <v>250</v>
      </c>
      <c r="Q39" s="18">
        <f t="shared" si="10"/>
        <v>8250</v>
      </c>
      <c r="R39" s="18">
        <f>$R$37</f>
        <v>750</v>
      </c>
      <c r="S39" s="31">
        <f t="shared" si="11"/>
        <v>24750</v>
      </c>
      <c r="T39" s="32">
        <f t="shared" si="1"/>
        <v>99</v>
      </c>
      <c r="U39" s="17">
        <f t="shared" si="12"/>
        <v>450</v>
      </c>
      <c r="V39" s="59">
        <f ca="1">(VLOOKUP($T:$T,HotelPointsEarnLookup!$A:E,3,FALSE))*S39</f>
        <v>297000</v>
      </c>
      <c r="W39" s="60">
        <f ca="1">((VLOOKUP($T:$T,HotelPointsEarnLookup!$A:F,4,FALSE))*S39)+IF(T39&gt;50,500*COUNTIF($T$7:T39,"&gt;50"),0)</f>
        <v>82750</v>
      </c>
      <c r="X39" s="61">
        <f ca="1">(VLOOKUP($T:$T,HotelPointsEarnLookup!$A:G,5,FALSE))*S39</f>
        <v>426937.5</v>
      </c>
      <c r="Y39" s="81" t="str">
        <f ca="1">VLOOKUP($T39,HotelPointsEarnLookup!$A:F,6,FALSE)</f>
        <v>Platinum</v>
      </c>
      <c r="Z39" s="82" t="str">
        <f ca="1">VLOOKUP($T39,HotelPointsEarnLookup!$A:G,7,FALSE)</f>
        <v>Platinum Preferred Guest</v>
      </c>
      <c r="AA39" s="83" t="str">
        <f ca="1">VLOOKUP($T39,HotelPointsEarnLookup!$A:H,8,FALSE)</f>
        <v>Diamond VIP</v>
      </c>
      <c r="AB39" s="87" t="str">
        <f ca="1">IF(V39&gt;=Paris_Hotel_Summary!$D$2,Paris_Hotel_Summary!$B$2,IF($V39&gt;=Paris_Hotel_Summary!$D$3,Paris_Hotel_Summary!$B$3," "))</f>
        <v>Renaissance</v>
      </c>
      <c r="AC39" s="17" t="str">
        <f ca="1">IF($W39&gt;=Paris_Hotel_Summary!$D$4,Paris_Hotel_Summary!$B$4,IF($W39&gt;=Paris_Hotel_Summary!$D$5,Paris_Hotel_Summary!$B$5," "))</f>
        <v>Le Méridien</v>
      </c>
      <c r="AD39" s="32" t="str">
        <f ca="1">IF($X39&gt;=Paris_Hotel_Summary!$D$6,Paris_Hotel_Summary!$B$6,IF($X39&gt;=Paris_Hotel_Summary!$D$7,Paris_Hotel_Summary!$B$7," "))</f>
        <v>Hilton Arc De Triomphe</v>
      </c>
      <c r="AE39" t="str">
        <f t="shared" si="2"/>
        <v>yes</v>
      </c>
      <c r="AF39">
        <f t="shared" si="3"/>
        <v>33</v>
      </c>
      <c r="AG39" t="str">
        <f t="shared" si="4"/>
        <v>yes</v>
      </c>
      <c r="AH39">
        <f t="shared" si="5"/>
        <v>33</v>
      </c>
      <c r="AI39" t="str">
        <f t="shared" si="6"/>
        <v>yes</v>
      </c>
      <c r="AJ39">
        <f t="shared" si="7"/>
        <v>33</v>
      </c>
    </row>
    <row r="40" spans="2:36">
      <c r="B40" s="15">
        <f t="shared" si="13"/>
        <v>34</v>
      </c>
      <c r="C40" s="16" t="s">
        <v>75</v>
      </c>
      <c r="D40" s="16">
        <v>2551</v>
      </c>
      <c r="E40" s="17">
        <v>3</v>
      </c>
      <c r="F40" s="18">
        <v>300</v>
      </c>
      <c r="G40" s="18">
        <v>250</v>
      </c>
      <c r="H40" s="19">
        <f t="shared" si="0"/>
        <v>900</v>
      </c>
      <c r="K40" s="9">
        <f>$K$7</f>
        <v>1</v>
      </c>
      <c r="L40" s="30">
        <f t="shared" si="8"/>
        <v>34</v>
      </c>
      <c r="M40" s="30" t="str">
        <f>$M$37</f>
        <v>Albany NY</v>
      </c>
      <c r="N40" s="30">
        <f>$N$37</f>
        <v>306</v>
      </c>
      <c r="O40" s="30">
        <f t="shared" si="9"/>
        <v>10404</v>
      </c>
      <c r="P40" s="18">
        <f>$P$37</f>
        <v>250</v>
      </c>
      <c r="Q40" s="18">
        <f t="shared" si="10"/>
        <v>8500</v>
      </c>
      <c r="R40" s="18">
        <f>$R$37</f>
        <v>750</v>
      </c>
      <c r="S40" s="31">
        <f t="shared" si="11"/>
        <v>25500</v>
      </c>
      <c r="T40" s="32">
        <f t="shared" si="1"/>
        <v>102</v>
      </c>
      <c r="U40" s="17">
        <f t="shared" si="12"/>
        <v>450</v>
      </c>
      <c r="V40" s="59">
        <f ca="1">(VLOOKUP($T:$T,HotelPointsEarnLookup!$A:E,3,FALSE))*S40</f>
        <v>306000</v>
      </c>
      <c r="W40" s="60">
        <f ca="1">((VLOOKUP($T:$T,HotelPointsEarnLookup!$A:F,4,FALSE))*S40)+IF(T40&gt;50,500*COUNTIF($T$7:T40,"&gt;50"),0)</f>
        <v>85500</v>
      </c>
      <c r="X40" s="61">
        <f ca="1">(VLOOKUP($T:$T,HotelPointsEarnLookup!$A:G,5,FALSE))*S40</f>
        <v>439875</v>
      </c>
      <c r="Y40" s="81" t="str">
        <f ca="1">VLOOKUP($T40,HotelPointsEarnLookup!$A:F,6,FALSE)</f>
        <v>Platinum</v>
      </c>
      <c r="Z40" s="82" t="str">
        <f ca="1">VLOOKUP($T40,HotelPointsEarnLookup!$A:G,7,FALSE)</f>
        <v>Platinum Preferred Guest</v>
      </c>
      <c r="AA40" s="83" t="str">
        <f ca="1">VLOOKUP($T40,HotelPointsEarnLookup!$A:H,8,FALSE)</f>
        <v>Diamond VIP</v>
      </c>
      <c r="AB40" s="87" t="str">
        <f ca="1">IF(V40&gt;=Paris_Hotel_Summary!$D$2,Paris_Hotel_Summary!$B$2,IF($V40&gt;=Paris_Hotel_Summary!$D$3,Paris_Hotel_Summary!$B$3," "))</f>
        <v>Renaissance</v>
      </c>
      <c r="AC40" s="17" t="str">
        <f ca="1">IF($W40&gt;=Paris_Hotel_Summary!$D$4,Paris_Hotel_Summary!$B$4,IF($W40&gt;=Paris_Hotel_Summary!$D$5,Paris_Hotel_Summary!$B$5," "))</f>
        <v>Le Méridien</v>
      </c>
      <c r="AD40" s="32" t="str">
        <f ca="1">IF($X40&gt;=Paris_Hotel_Summary!$D$6,Paris_Hotel_Summary!$B$6,IF($X40&gt;=Paris_Hotel_Summary!$D$7,Paris_Hotel_Summary!$B$7," "))</f>
        <v>Hilton Arc De Triomphe</v>
      </c>
      <c r="AE40" t="str">
        <f t="shared" si="2"/>
        <v>yes</v>
      </c>
      <c r="AF40">
        <f t="shared" si="3"/>
        <v>34</v>
      </c>
      <c r="AG40" t="str">
        <f t="shared" si="4"/>
        <v>yes</v>
      </c>
      <c r="AH40">
        <f t="shared" si="5"/>
        <v>34</v>
      </c>
      <c r="AI40" t="str">
        <f t="shared" si="6"/>
        <v>yes</v>
      </c>
      <c r="AJ40">
        <f t="shared" si="7"/>
        <v>34</v>
      </c>
    </row>
    <row r="41" spans="2:36">
      <c r="B41" s="15">
        <f t="shared" si="13"/>
        <v>35</v>
      </c>
      <c r="C41" s="16" t="s">
        <v>78</v>
      </c>
      <c r="D41" s="16">
        <v>1249</v>
      </c>
      <c r="E41" s="17">
        <v>3</v>
      </c>
      <c r="F41" s="18">
        <v>300</v>
      </c>
      <c r="G41" s="18">
        <v>200</v>
      </c>
      <c r="H41" s="19">
        <f t="shared" si="0"/>
        <v>900</v>
      </c>
      <c r="K41" s="9">
        <f>$K$7</f>
        <v>1</v>
      </c>
      <c r="L41" s="30">
        <f t="shared" si="8"/>
        <v>35</v>
      </c>
      <c r="M41" s="30" t="str">
        <f>$M$37</f>
        <v>Albany NY</v>
      </c>
      <c r="N41" s="30">
        <f>$N$37</f>
        <v>306</v>
      </c>
      <c r="O41" s="30">
        <f t="shared" si="9"/>
        <v>10710</v>
      </c>
      <c r="P41" s="18">
        <f>$P$37</f>
        <v>250</v>
      </c>
      <c r="Q41" s="18">
        <f t="shared" si="10"/>
        <v>8750</v>
      </c>
      <c r="R41" s="18">
        <f>$R$37</f>
        <v>750</v>
      </c>
      <c r="S41" s="31">
        <f t="shared" si="11"/>
        <v>26250</v>
      </c>
      <c r="T41" s="32">
        <f t="shared" si="1"/>
        <v>105</v>
      </c>
      <c r="U41" s="17">
        <f t="shared" si="12"/>
        <v>450</v>
      </c>
      <c r="V41" s="59">
        <f ca="1">(VLOOKUP($T:$T,HotelPointsEarnLookup!$A:E,3,FALSE))*S41</f>
        <v>315000</v>
      </c>
      <c r="W41" s="60">
        <f ca="1">((VLOOKUP($T:$T,HotelPointsEarnLookup!$A:F,4,FALSE))*S41)+IF(T41&gt;50,500*COUNTIF($T$7:T41,"&gt;50"),0)</f>
        <v>88250</v>
      </c>
      <c r="X41" s="61">
        <f ca="1">(VLOOKUP($T:$T,HotelPointsEarnLookup!$A:G,5,FALSE))*S41</f>
        <v>452812.5</v>
      </c>
      <c r="Y41" s="81" t="str">
        <f ca="1">VLOOKUP($T41,HotelPointsEarnLookup!$A:F,6,FALSE)</f>
        <v>Platinum</v>
      </c>
      <c r="Z41" s="82" t="str">
        <f ca="1">VLOOKUP($T41,HotelPointsEarnLookup!$A:G,7,FALSE)</f>
        <v>Platinum Preferred Guest</v>
      </c>
      <c r="AA41" s="83" t="str">
        <f ca="1">VLOOKUP($T41,HotelPointsEarnLookup!$A:H,8,FALSE)</f>
        <v>Diamond VIP</v>
      </c>
      <c r="AB41" s="87" t="str">
        <f ca="1">IF(V41&gt;=Paris_Hotel_Summary!$D$2,Paris_Hotel_Summary!$B$2,IF($V41&gt;=Paris_Hotel_Summary!$D$3,Paris_Hotel_Summary!$B$3," "))</f>
        <v>Renaissance</v>
      </c>
      <c r="AC41" s="17" t="str">
        <f ca="1">IF($W41&gt;=Paris_Hotel_Summary!$D$4,Paris_Hotel_Summary!$B$4,IF($W41&gt;=Paris_Hotel_Summary!$D$5,Paris_Hotel_Summary!$B$5," "))</f>
        <v>Le Méridien</v>
      </c>
      <c r="AD41" s="32" t="str">
        <f ca="1">IF($X41&gt;=Paris_Hotel_Summary!$D$6,Paris_Hotel_Summary!$B$6,IF($X41&gt;=Paris_Hotel_Summary!$D$7,Paris_Hotel_Summary!$B$7," "))</f>
        <v>Hilton Arc De Triomphe</v>
      </c>
      <c r="AE41" t="str">
        <f t="shared" si="2"/>
        <v>yes</v>
      </c>
      <c r="AF41">
        <f t="shared" si="3"/>
        <v>35</v>
      </c>
      <c r="AG41" t="str">
        <f t="shared" si="4"/>
        <v>yes</v>
      </c>
      <c r="AH41">
        <f t="shared" si="5"/>
        <v>35</v>
      </c>
      <c r="AI41" t="str">
        <f t="shared" si="6"/>
        <v>yes</v>
      </c>
      <c r="AJ41">
        <f t="shared" si="7"/>
        <v>35</v>
      </c>
    </row>
    <row r="42" spans="2:36" ht="15.75" thickBot="1">
      <c r="B42" s="15">
        <f t="shared" si="13"/>
        <v>36</v>
      </c>
      <c r="C42" s="16" t="s">
        <v>81</v>
      </c>
      <c r="D42" s="16">
        <v>2824</v>
      </c>
      <c r="E42" s="17">
        <v>3</v>
      </c>
      <c r="F42" s="18">
        <v>450</v>
      </c>
      <c r="G42" s="20">
        <v>250</v>
      </c>
      <c r="H42" s="19">
        <f t="shared" si="0"/>
        <v>1350</v>
      </c>
      <c r="K42" s="10">
        <f>$K$7</f>
        <v>1</v>
      </c>
      <c r="L42" s="30">
        <f t="shared" si="8"/>
        <v>36</v>
      </c>
      <c r="M42" s="30" t="str">
        <f>$M$37</f>
        <v>Albany NY</v>
      </c>
      <c r="N42" s="30">
        <f>$N$37</f>
        <v>306</v>
      </c>
      <c r="O42" s="30">
        <f t="shared" si="9"/>
        <v>11016</v>
      </c>
      <c r="P42" s="18">
        <f>$P$37</f>
        <v>250</v>
      </c>
      <c r="Q42" s="18">
        <f t="shared" si="10"/>
        <v>9000</v>
      </c>
      <c r="R42" s="18">
        <f>$R$37</f>
        <v>750</v>
      </c>
      <c r="S42" s="31">
        <f t="shared" si="11"/>
        <v>27000</v>
      </c>
      <c r="T42" s="32">
        <f t="shared" si="1"/>
        <v>108</v>
      </c>
      <c r="U42" s="17">
        <f t="shared" si="12"/>
        <v>450</v>
      </c>
      <c r="V42" s="59">
        <f ca="1">(VLOOKUP($T:$T,HotelPointsEarnLookup!$A:E,3,FALSE))*S42</f>
        <v>324000</v>
      </c>
      <c r="W42" s="60">
        <f ca="1">((VLOOKUP($T:$T,HotelPointsEarnLookup!$A:F,4,FALSE))*S42)+IF(T42&gt;50,500*COUNTIF($T$7:T42,"&gt;50"),0)</f>
        <v>91000</v>
      </c>
      <c r="X42" s="61">
        <f ca="1">(VLOOKUP($T:$T,HotelPointsEarnLookup!$A:G,5,FALSE))*S42</f>
        <v>465750</v>
      </c>
      <c r="Y42" s="81" t="str">
        <f ca="1">VLOOKUP($T42,HotelPointsEarnLookup!$A:F,6,FALSE)</f>
        <v>Platinum</v>
      </c>
      <c r="Z42" s="82" t="str">
        <f ca="1">VLOOKUP($T42,HotelPointsEarnLookup!$A:G,7,FALSE)</f>
        <v>Platinum Preferred Guest</v>
      </c>
      <c r="AA42" s="83" t="str">
        <f ca="1">VLOOKUP($T42,HotelPointsEarnLookup!$A:H,8,FALSE)</f>
        <v>Diamond VIP</v>
      </c>
      <c r="AB42" s="87" t="str">
        <f ca="1">IF(V42&gt;=Paris_Hotel_Summary!$D$2,Paris_Hotel_Summary!$B$2,IF($V42&gt;=Paris_Hotel_Summary!$D$3,Paris_Hotel_Summary!$B$3," "))</f>
        <v>Renaissance</v>
      </c>
      <c r="AC42" s="17" t="str">
        <f ca="1">IF($W42&gt;=Paris_Hotel_Summary!$D$4,Paris_Hotel_Summary!$B$4,IF($W42&gt;=Paris_Hotel_Summary!$D$5,Paris_Hotel_Summary!$B$5," "))</f>
        <v>Le Méridien</v>
      </c>
      <c r="AD42" s="32" t="str">
        <f ca="1">IF($X42&gt;=Paris_Hotel_Summary!$D$6,Paris_Hotel_Summary!$B$6,IF($X42&gt;=Paris_Hotel_Summary!$D$7,Paris_Hotel_Summary!$B$7," "))</f>
        <v>Hilton Arc De Triomphe</v>
      </c>
      <c r="AE42" t="str">
        <f t="shared" si="2"/>
        <v>yes</v>
      </c>
      <c r="AF42">
        <f t="shared" si="3"/>
        <v>36</v>
      </c>
      <c r="AG42" t="str">
        <f t="shared" si="4"/>
        <v>yes</v>
      </c>
      <c r="AH42">
        <f t="shared" si="5"/>
        <v>36</v>
      </c>
      <c r="AI42" t="str">
        <f t="shared" si="6"/>
        <v>yes</v>
      </c>
      <c r="AJ42">
        <f t="shared" si="7"/>
        <v>36</v>
      </c>
    </row>
    <row r="43" spans="2:36">
      <c r="B43" s="15">
        <f t="shared" si="13"/>
        <v>37</v>
      </c>
      <c r="C43" s="16" t="s">
        <v>84</v>
      </c>
      <c r="D43" s="16">
        <v>763</v>
      </c>
      <c r="E43" s="17">
        <v>3</v>
      </c>
      <c r="F43" s="18">
        <v>250</v>
      </c>
      <c r="G43" s="18">
        <v>200</v>
      </c>
      <c r="H43" s="19">
        <f t="shared" si="0"/>
        <v>750</v>
      </c>
      <c r="K43" s="8">
        <v>1</v>
      </c>
      <c r="L43" s="30">
        <f t="shared" si="8"/>
        <v>37</v>
      </c>
      <c r="M43" s="30" t="str">
        <f>VLOOKUP(K43,$B$7:$H$87,2,0)</f>
        <v>Albany NY</v>
      </c>
      <c r="N43" s="30">
        <f>VLOOKUP(K43,$B$7:$H$87,3,0)*2</f>
        <v>306</v>
      </c>
      <c r="O43" s="30">
        <f t="shared" si="9"/>
        <v>11322</v>
      </c>
      <c r="P43" s="18">
        <f>VLOOKUP(K43,$B$7:$H$87,5,0)</f>
        <v>250</v>
      </c>
      <c r="Q43" s="18">
        <f t="shared" si="10"/>
        <v>9250</v>
      </c>
      <c r="R43" s="18">
        <f>VLOOKUP(K43,$B$7:$H$87,7,0)</f>
        <v>750</v>
      </c>
      <c r="S43" s="31">
        <f t="shared" si="11"/>
        <v>27750</v>
      </c>
      <c r="T43" s="32">
        <f t="shared" si="1"/>
        <v>111</v>
      </c>
      <c r="U43" s="17">
        <f t="shared" si="12"/>
        <v>450</v>
      </c>
      <c r="V43" s="59">
        <f ca="1">(VLOOKUP($T:$T,HotelPointsEarnLookup!$A:E,3,FALSE))*S43</f>
        <v>333000</v>
      </c>
      <c r="W43" s="60">
        <f ca="1">((VLOOKUP($T:$T,HotelPointsEarnLookup!$A:F,4,FALSE))*S43)+IF(T43&gt;50,500*COUNTIF($T$7:T43,"&gt;50"),0)</f>
        <v>93750</v>
      </c>
      <c r="X43" s="61">
        <f ca="1">(VLOOKUP($T:$T,HotelPointsEarnLookup!$A:G,5,FALSE))*S43</f>
        <v>478687.5</v>
      </c>
      <c r="Y43" s="81" t="str">
        <f ca="1">VLOOKUP($T43,HotelPointsEarnLookup!$A:F,6,FALSE)</f>
        <v>Platinum</v>
      </c>
      <c r="Z43" s="82" t="str">
        <f ca="1">VLOOKUP($T43,HotelPointsEarnLookup!$A:G,7,FALSE)</f>
        <v>Platinum Preferred Guest</v>
      </c>
      <c r="AA43" s="83" t="str">
        <f ca="1">VLOOKUP($T43,HotelPointsEarnLookup!$A:H,8,FALSE)</f>
        <v>Diamond VIP</v>
      </c>
      <c r="AB43" s="87" t="str">
        <f ca="1">IF(V43&gt;=Paris_Hotel_Summary!$D$2,Paris_Hotel_Summary!$B$2,IF($V43&gt;=Paris_Hotel_Summary!$D$3,Paris_Hotel_Summary!$B$3," "))</f>
        <v>Renaissance</v>
      </c>
      <c r="AC43" s="17" t="str">
        <f ca="1">IF($W43&gt;=Paris_Hotel_Summary!$D$4,Paris_Hotel_Summary!$B$4,IF($W43&gt;=Paris_Hotel_Summary!$D$5,Paris_Hotel_Summary!$B$5," "))</f>
        <v>Le Méridien</v>
      </c>
      <c r="AD43" s="32" t="str">
        <f ca="1">IF($X43&gt;=Paris_Hotel_Summary!$D$6,Paris_Hotel_Summary!$B$6,IF($X43&gt;=Paris_Hotel_Summary!$D$7,Paris_Hotel_Summary!$B$7," "))</f>
        <v>Hilton Arc De Triomphe</v>
      </c>
      <c r="AE43" t="str">
        <f t="shared" si="2"/>
        <v>yes</v>
      </c>
      <c r="AF43">
        <f t="shared" si="3"/>
        <v>37</v>
      </c>
      <c r="AG43" t="str">
        <f t="shared" si="4"/>
        <v>yes</v>
      </c>
      <c r="AH43">
        <f t="shared" si="5"/>
        <v>37</v>
      </c>
      <c r="AI43" t="str">
        <f t="shared" si="6"/>
        <v>yes</v>
      </c>
      <c r="AJ43">
        <f t="shared" si="7"/>
        <v>37</v>
      </c>
    </row>
    <row r="44" spans="2:36">
      <c r="B44" s="15">
        <f t="shared" si="13"/>
        <v>38</v>
      </c>
      <c r="C44" s="16" t="s">
        <v>87</v>
      </c>
      <c r="D44" s="16">
        <v>1112</v>
      </c>
      <c r="E44" s="17">
        <v>3</v>
      </c>
      <c r="F44" s="18">
        <v>250</v>
      </c>
      <c r="G44" s="18">
        <v>200</v>
      </c>
      <c r="H44" s="19">
        <f t="shared" si="0"/>
        <v>750</v>
      </c>
      <c r="K44" s="9">
        <f>$K$7</f>
        <v>1</v>
      </c>
      <c r="L44" s="30">
        <f t="shared" si="8"/>
        <v>38</v>
      </c>
      <c r="M44" s="30" t="str">
        <f>$M$43</f>
        <v>Albany NY</v>
      </c>
      <c r="N44" s="30">
        <f>$N$43</f>
        <v>306</v>
      </c>
      <c r="O44" s="30">
        <f t="shared" si="9"/>
        <v>11628</v>
      </c>
      <c r="P44" s="18">
        <f>$P$43</f>
        <v>250</v>
      </c>
      <c r="Q44" s="18">
        <f t="shared" si="10"/>
        <v>9500</v>
      </c>
      <c r="R44" s="18">
        <f>$R$43</f>
        <v>750</v>
      </c>
      <c r="S44" s="31">
        <f t="shared" si="11"/>
        <v>28500</v>
      </c>
      <c r="T44" s="32">
        <f t="shared" si="1"/>
        <v>114</v>
      </c>
      <c r="U44" s="17">
        <f t="shared" si="12"/>
        <v>450</v>
      </c>
      <c r="V44" s="59">
        <f ca="1">(VLOOKUP($T:$T,HotelPointsEarnLookup!$A:E,3,FALSE))*S44</f>
        <v>342000</v>
      </c>
      <c r="W44" s="60">
        <f ca="1">((VLOOKUP($T:$T,HotelPointsEarnLookup!$A:F,4,FALSE))*S44)+IF(T44&gt;50,500*COUNTIF($T$7:T44,"&gt;50"),0)</f>
        <v>96500</v>
      </c>
      <c r="X44" s="61">
        <f ca="1">(VLOOKUP($T:$T,HotelPointsEarnLookup!$A:G,5,FALSE))*S44</f>
        <v>491625</v>
      </c>
      <c r="Y44" s="81" t="str">
        <f ca="1">VLOOKUP($T44,HotelPointsEarnLookup!$A:F,6,FALSE)</f>
        <v>Platinum</v>
      </c>
      <c r="Z44" s="82" t="str">
        <f ca="1">VLOOKUP($T44,HotelPointsEarnLookup!$A:G,7,FALSE)</f>
        <v>Platinum Preferred Guest</v>
      </c>
      <c r="AA44" s="83" t="str">
        <f ca="1">VLOOKUP($T44,HotelPointsEarnLookup!$A:H,8,FALSE)</f>
        <v>Diamond VIP</v>
      </c>
      <c r="AB44" s="87" t="str">
        <f ca="1">IF(V44&gt;=Paris_Hotel_Summary!$D$2,Paris_Hotel_Summary!$B$2,IF($V44&gt;=Paris_Hotel_Summary!$D$3,Paris_Hotel_Summary!$B$3," "))</f>
        <v>Renaissance</v>
      </c>
      <c r="AC44" s="17" t="str">
        <f ca="1">IF($W44&gt;=Paris_Hotel_Summary!$D$4,Paris_Hotel_Summary!$B$4,IF($W44&gt;=Paris_Hotel_Summary!$D$5,Paris_Hotel_Summary!$B$5," "))</f>
        <v>Le Méridien</v>
      </c>
      <c r="AD44" s="32" t="str">
        <f ca="1">IF($X44&gt;=Paris_Hotel_Summary!$D$6,Paris_Hotel_Summary!$B$6,IF($X44&gt;=Paris_Hotel_Summary!$D$7,Paris_Hotel_Summary!$B$7," "))</f>
        <v>Hilton Arc De Triomphe</v>
      </c>
      <c r="AE44" t="str">
        <f t="shared" si="2"/>
        <v>yes</v>
      </c>
      <c r="AF44">
        <f t="shared" si="3"/>
        <v>38</v>
      </c>
      <c r="AG44" t="str">
        <f t="shared" si="4"/>
        <v>yes</v>
      </c>
      <c r="AH44">
        <f t="shared" si="5"/>
        <v>38</v>
      </c>
      <c r="AI44" t="str">
        <f t="shared" si="6"/>
        <v>yes</v>
      </c>
      <c r="AJ44">
        <f t="shared" si="7"/>
        <v>38</v>
      </c>
    </row>
    <row r="45" spans="2:36">
      <c r="B45" s="15">
        <f t="shared" si="13"/>
        <v>39</v>
      </c>
      <c r="C45" s="16" t="s">
        <v>90</v>
      </c>
      <c r="D45" s="16">
        <v>1279</v>
      </c>
      <c r="E45" s="17">
        <v>3</v>
      </c>
      <c r="F45" s="18">
        <v>250</v>
      </c>
      <c r="G45" s="18">
        <v>250</v>
      </c>
      <c r="H45" s="19">
        <f t="shared" si="0"/>
        <v>750</v>
      </c>
      <c r="K45" s="9">
        <f>$K$7</f>
        <v>1</v>
      </c>
      <c r="L45" s="30">
        <f t="shared" si="8"/>
        <v>39</v>
      </c>
      <c r="M45" s="30" t="str">
        <f>$M$43</f>
        <v>Albany NY</v>
      </c>
      <c r="N45" s="30">
        <f>$N$43</f>
        <v>306</v>
      </c>
      <c r="O45" s="30">
        <f t="shared" si="9"/>
        <v>11934</v>
      </c>
      <c r="P45" s="18">
        <f>$P$43</f>
        <v>250</v>
      </c>
      <c r="Q45" s="18">
        <f t="shared" si="10"/>
        <v>9750</v>
      </c>
      <c r="R45" s="18">
        <f>$R$43</f>
        <v>750</v>
      </c>
      <c r="S45" s="31">
        <f t="shared" si="11"/>
        <v>29250</v>
      </c>
      <c r="T45" s="32">
        <f t="shared" si="1"/>
        <v>117</v>
      </c>
      <c r="U45" s="17">
        <f t="shared" si="12"/>
        <v>450</v>
      </c>
      <c r="V45" s="59">
        <f ca="1">(VLOOKUP($T:$T,HotelPointsEarnLookup!$A:E,3,FALSE))*S45</f>
        <v>351000</v>
      </c>
      <c r="W45" s="60">
        <f ca="1">((VLOOKUP($T:$T,HotelPointsEarnLookup!$A:F,4,FALSE))*S45)+IF(T45&gt;50,500*COUNTIF($T$7:T45,"&gt;50"),0)</f>
        <v>99250</v>
      </c>
      <c r="X45" s="61">
        <f ca="1">(VLOOKUP($T:$T,HotelPointsEarnLookup!$A:G,5,FALSE))*S45</f>
        <v>504562.5</v>
      </c>
      <c r="Y45" s="81" t="str">
        <f ca="1">VLOOKUP($T45,HotelPointsEarnLookup!$A:F,6,FALSE)</f>
        <v>Platinum</v>
      </c>
      <c r="Z45" s="82" t="str">
        <f ca="1">VLOOKUP($T45,HotelPointsEarnLookup!$A:G,7,FALSE)</f>
        <v>Platinum Preferred Guest</v>
      </c>
      <c r="AA45" s="83" t="str">
        <f ca="1">VLOOKUP($T45,HotelPointsEarnLookup!$A:H,8,FALSE)</f>
        <v>Diamond VIP</v>
      </c>
      <c r="AB45" s="87" t="str">
        <f ca="1">IF(V45&gt;=Paris_Hotel_Summary!$D$2,Paris_Hotel_Summary!$B$2,IF($V45&gt;=Paris_Hotel_Summary!$D$3,Paris_Hotel_Summary!$B$3," "))</f>
        <v>Renaissance</v>
      </c>
      <c r="AC45" s="17" t="str">
        <f ca="1">IF($W45&gt;=Paris_Hotel_Summary!$D$4,Paris_Hotel_Summary!$B$4,IF($W45&gt;=Paris_Hotel_Summary!$D$5,Paris_Hotel_Summary!$B$5," "))</f>
        <v>Le Méridien</v>
      </c>
      <c r="AD45" s="32" t="str">
        <f ca="1">IF($X45&gt;=Paris_Hotel_Summary!$D$6,Paris_Hotel_Summary!$B$6,IF($X45&gt;=Paris_Hotel_Summary!$D$7,Paris_Hotel_Summary!$B$7," "))</f>
        <v>Hilton Arc De Triomphe</v>
      </c>
      <c r="AE45" t="str">
        <f t="shared" si="2"/>
        <v>yes</v>
      </c>
      <c r="AF45">
        <f t="shared" si="3"/>
        <v>39</v>
      </c>
      <c r="AG45" t="str">
        <f t="shared" si="4"/>
        <v>yes</v>
      </c>
      <c r="AH45">
        <f t="shared" si="5"/>
        <v>39</v>
      </c>
      <c r="AI45" t="str">
        <f t="shared" si="6"/>
        <v>yes</v>
      </c>
      <c r="AJ45">
        <f t="shared" si="7"/>
        <v>39</v>
      </c>
    </row>
    <row r="46" spans="2:36">
      <c r="B46" s="15">
        <f t="shared" si="13"/>
        <v>40</v>
      </c>
      <c r="C46" s="16" t="s">
        <v>93</v>
      </c>
      <c r="D46" s="16">
        <v>912</v>
      </c>
      <c r="E46" s="17">
        <v>3</v>
      </c>
      <c r="F46" s="18">
        <v>250</v>
      </c>
      <c r="G46" s="18">
        <v>250</v>
      </c>
      <c r="H46" s="19">
        <f t="shared" si="0"/>
        <v>750</v>
      </c>
      <c r="K46" s="9">
        <f>$K$7</f>
        <v>1</v>
      </c>
      <c r="L46" s="30">
        <f t="shared" si="8"/>
        <v>40</v>
      </c>
      <c r="M46" s="30" t="str">
        <f>$M$43</f>
        <v>Albany NY</v>
      </c>
      <c r="N46" s="30">
        <f>$N$43</f>
        <v>306</v>
      </c>
      <c r="O46" s="30">
        <f t="shared" si="9"/>
        <v>12240</v>
      </c>
      <c r="P46" s="18">
        <f>$P$43</f>
        <v>250</v>
      </c>
      <c r="Q46" s="18">
        <f t="shared" si="10"/>
        <v>10000</v>
      </c>
      <c r="R46" s="18">
        <f>$R$43</f>
        <v>750</v>
      </c>
      <c r="S46" s="31">
        <f t="shared" si="11"/>
        <v>30000</v>
      </c>
      <c r="T46" s="32">
        <f t="shared" si="1"/>
        <v>120</v>
      </c>
      <c r="U46" s="17">
        <f t="shared" si="12"/>
        <v>450</v>
      </c>
      <c r="V46" s="59">
        <f ca="1">(VLOOKUP($T:$T,HotelPointsEarnLookup!$A:E,3,FALSE))*S46</f>
        <v>360000</v>
      </c>
      <c r="W46" s="60">
        <f ca="1">((VLOOKUP($T:$T,HotelPointsEarnLookup!$A:F,4,FALSE))*S46)+IF(T46&gt;50,500*COUNTIF($T$7:T46,"&gt;50"),0)</f>
        <v>102000</v>
      </c>
      <c r="X46" s="61">
        <f ca="1">(VLOOKUP($T:$T,HotelPointsEarnLookup!$A:G,5,FALSE))*S46</f>
        <v>517500</v>
      </c>
      <c r="Y46" s="81" t="str">
        <f ca="1">VLOOKUP($T46,HotelPointsEarnLookup!$A:F,6,FALSE)</f>
        <v>Platinum</v>
      </c>
      <c r="Z46" s="82" t="str">
        <f ca="1">VLOOKUP($T46,HotelPointsEarnLookup!$A:G,7,FALSE)</f>
        <v>Platinum Preferred Guest</v>
      </c>
      <c r="AA46" s="83" t="str">
        <f ca="1">VLOOKUP($T46,HotelPointsEarnLookup!$A:H,8,FALSE)</f>
        <v>Diamond VIP</v>
      </c>
      <c r="AB46" s="87" t="str">
        <f ca="1">IF(V46&gt;=Paris_Hotel_Summary!$D$2,Paris_Hotel_Summary!$B$2,IF($V46&gt;=Paris_Hotel_Summary!$D$3,Paris_Hotel_Summary!$B$3," "))</f>
        <v>Renaissance</v>
      </c>
      <c r="AC46" s="17" t="str">
        <f ca="1">IF($W46&gt;=Paris_Hotel_Summary!$D$4,Paris_Hotel_Summary!$B$4,IF($W46&gt;=Paris_Hotel_Summary!$D$5,Paris_Hotel_Summary!$B$5," "))</f>
        <v>Le Méridien</v>
      </c>
      <c r="AD46" s="32" t="str">
        <f ca="1">IF($X46&gt;=Paris_Hotel_Summary!$D$6,Paris_Hotel_Summary!$B$6,IF($X46&gt;=Paris_Hotel_Summary!$D$7,Paris_Hotel_Summary!$B$7," "))</f>
        <v>Hilton Arc De Triomphe</v>
      </c>
      <c r="AE46" t="str">
        <f t="shared" si="2"/>
        <v>yes</v>
      </c>
      <c r="AF46">
        <f t="shared" si="3"/>
        <v>40</v>
      </c>
      <c r="AG46" t="str">
        <f t="shared" si="4"/>
        <v>yes</v>
      </c>
      <c r="AH46">
        <f t="shared" si="5"/>
        <v>40</v>
      </c>
      <c r="AI46" t="str">
        <f t="shared" si="6"/>
        <v>yes</v>
      </c>
      <c r="AJ46">
        <f t="shared" si="7"/>
        <v>40</v>
      </c>
    </row>
    <row r="47" spans="2:36">
      <c r="B47" s="15">
        <f t="shared" si="13"/>
        <v>41</v>
      </c>
      <c r="C47" s="16" t="s">
        <v>96</v>
      </c>
      <c r="D47" s="16">
        <v>1227</v>
      </c>
      <c r="E47" s="17">
        <v>3</v>
      </c>
      <c r="F47" s="18">
        <v>250</v>
      </c>
      <c r="G47" s="18">
        <v>250</v>
      </c>
      <c r="H47" s="19">
        <f t="shared" si="0"/>
        <v>750</v>
      </c>
      <c r="K47" s="9">
        <f>$K$7</f>
        <v>1</v>
      </c>
      <c r="L47" s="30">
        <f t="shared" si="8"/>
        <v>41</v>
      </c>
      <c r="M47" s="30" t="str">
        <f>$M$43</f>
        <v>Albany NY</v>
      </c>
      <c r="N47" s="30">
        <f>$N$43</f>
        <v>306</v>
      </c>
      <c r="O47" s="30">
        <f t="shared" si="9"/>
        <v>12546</v>
      </c>
      <c r="P47" s="18">
        <f>$P$43</f>
        <v>250</v>
      </c>
      <c r="Q47" s="18">
        <f t="shared" si="10"/>
        <v>10250</v>
      </c>
      <c r="R47" s="18">
        <f>$R$43</f>
        <v>750</v>
      </c>
      <c r="S47" s="31">
        <f t="shared" si="11"/>
        <v>30750</v>
      </c>
      <c r="T47" s="32">
        <f t="shared" si="1"/>
        <v>123</v>
      </c>
      <c r="U47" s="17">
        <f t="shared" si="12"/>
        <v>450</v>
      </c>
      <c r="V47" s="59">
        <f ca="1">(VLOOKUP($T:$T,HotelPointsEarnLookup!$A:E,3,FALSE))*S47</f>
        <v>369000</v>
      </c>
      <c r="W47" s="60">
        <f ca="1">((VLOOKUP($T:$T,HotelPointsEarnLookup!$A:F,4,FALSE))*S47)+IF(T47&gt;50,500*COUNTIF($T$7:T47,"&gt;50"),0)</f>
        <v>104750</v>
      </c>
      <c r="X47" s="61">
        <f ca="1">(VLOOKUP($T:$T,HotelPointsEarnLookup!$A:G,5,FALSE))*S47</f>
        <v>530437.5</v>
      </c>
      <c r="Y47" s="81" t="str">
        <f ca="1">VLOOKUP($T47,HotelPointsEarnLookup!$A:F,6,FALSE)</f>
        <v>Platinum</v>
      </c>
      <c r="Z47" s="82" t="str">
        <f ca="1">VLOOKUP($T47,HotelPointsEarnLookup!$A:G,7,FALSE)</f>
        <v>Platinum Preferred Guest</v>
      </c>
      <c r="AA47" s="83" t="str">
        <f ca="1">VLOOKUP($T47,HotelPointsEarnLookup!$A:H,8,FALSE)</f>
        <v>Diamond VIP</v>
      </c>
      <c r="AB47" s="87" t="str">
        <f ca="1">IF(V47&gt;=Paris_Hotel_Summary!$D$2,Paris_Hotel_Summary!$B$2,IF($V47&gt;=Paris_Hotel_Summary!$D$3,Paris_Hotel_Summary!$B$3," "))</f>
        <v>Renaissance</v>
      </c>
      <c r="AC47" s="17" t="str">
        <f ca="1">IF($W47&gt;=Paris_Hotel_Summary!$D$4,Paris_Hotel_Summary!$B$4,IF($W47&gt;=Paris_Hotel_Summary!$D$5,Paris_Hotel_Summary!$B$5," "))</f>
        <v>Le Méridien</v>
      </c>
      <c r="AD47" s="32" t="str">
        <f ca="1">IF($X47&gt;=Paris_Hotel_Summary!$D$6,Paris_Hotel_Summary!$B$6,IF($X47&gt;=Paris_Hotel_Summary!$D$7,Paris_Hotel_Summary!$B$7," "))</f>
        <v>Hilton Arc De Triomphe</v>
      </c>
      <c r="AE47" t="str">
        <f t="shared" si="2"/>
        <v>yes</v>
      </c>
      <c r="AF47">
        <f t="shared" si="3"/>
        <v>41</v>
      </c>
      <c r="AG47" t="str">
        <f t="shared" si="4"/>
        <v>yes</v>
      </c>
      <c r="AH47">
        <f t="shared" si="5"/>
        <v>41</v>
      </c>
      <c r="AI47" t="str">
        <f t="shared" si="6"/>
        <v>yes</v>
      </c>
      <c r="AJ47">
        <f t="shared" si="7"/>
        <v>41</v>
      </c>
    </row>
    <row r="48" spans="2:36" ht="15.75" thickBot="1">
      <c r="B48" s="15">
        <f t="shared" si="13"/>
        <v>42</v>
      </c>
      <c r="C48" s="16" t="s">
        <v>99</v>
      </c>
      <c r="D48" s="16">
        <v>902</v>
      </c>
      <c r="E48" s="17">
        <v>3</v>
      </c>
      <c r="F48" s="18">
        <v>250</v>
      </c>
      <c r="G48" s="18">
        <v>250</v>
      </c>
      <c r="H48" s="19">
        <f t="shared" si="0"/>
        <v>750</v>
      </c>
      <c r="K48" s="10">
        <f>$K$7</f>
        <v>1</v>
      </c>
      <c r="L48" s="30">
        <f t="shared" si="8"/>
        <v>42</v>
      </c>
      <c r="M48" s="30" t="str">
        <f>$M$43</f>
        <v>Albany NY</v>
      </c>
      <c r="N48" s="30">
        <f>$N$43</f>
        <v>306</v>
      </c>
      <c r="O48" s="30">
        <f t="shared" si="9"/>
        <v>12852</v>
      </c>
      <c r="P48" s="18">
        <f>$P$43</f>
        <v>250</v>
      </c>
      <c r="Q48" s="18">
        <f t="shared" si="10"/>
        <v>10500</v>
      </c>
      <c r="R48" s="18">
        <f>$R$43</f>
        <v>750</v>
      </c>
      <c r="S48" s="31">
        <f t="shared" si="11"/>
        <v>31500</v>
      </c>
      <c r="T48" s="32">
        <f t="shared" si="1"/>
        <v>126</v>
      </c>
      <c r="U48" s="17">
        <f t="shared" si="12"/>
        <v>450</v>
      </c>
      <c r="V48" s="59">
        <f ca="1">(VLOOKUP($T:$T,HotelPointsEarnLookup!$A:E,3,FALSE))*S48</f>
        <v>378000</v>
      </c>
      <c r="W48" s="60">
        <f ca="1">((VLOOKUP($T:$T,HotelPointsEarnLookup!$A:F,4,FALSE))*S48)+IF(T48&gt;50,500*COUNTIF($T$7:T48,"&gt;50"),0)</f>
        <v>107500</v>
      </c>
      <c r="X48" s="61">
        <f ca="1">(VLOOKUP($T:$T,HotelPointsEarnLookup!$A:G,5,FALSE))*S48</f>
        <v>543375</v>
      </c>
      <c r="Y48" s="81" t="str">
        <f ca="1">VLOOKUP($T48,HotelPointsEarnLookup!$A:F,6,FALSE)</f>
        <v>Platinum</v>
      </c>
      <c r="Z48" s="82" t="str">
        <f ca="1">VLOOKUP($T48,HotelPointsEarnLookup!$A:G,7,FALSE)</f>
        <v>Platinum Preferred Guest</v>
      </c>
      <c r="AA48" s="83" t="str">
        <f ca="1">VLOOKUP($T48,HotelPointsEarnLookup!$A:H,8,FALSE)</f>
        <v>Diamond VIP</v>
      </c>
      <c r="AB48" s="87" t="str">
        <f ca="1">IF(V48&gt;=Paris_Hotel_Summary!$D$2,Paris_Hotel_Summary!$B$2,IF($V48&gt;=Paris_Hotel_Summary!$D$3,Paris_Hotel_Summary!$B$3," "))</f>
        <v>Renaissance</v>
      </c>
      <c r="AC48" s="17" t="str">
        <f ca="1">IF($W48&gt;=Paris_Hotel_Summary!$D$4,Paris_Hotel_Summary!$B$4,IF($W48&gt;=Paris_Hotel_Summary!$D$5,Paris_Hotel_Summary!$B$5," "))</f>
        <v>Le Méridien</v>
      </c>
      <c r="AD48" s="32" t="str">
        <f ca="1">IF($X48&gt;=Paris_Hotel_Summary!$D$6,Paris_Hotel_Summary!$B$6,IF($X48&gt;=Paris_Hotel_Summary!$D$7,Paris_Hotel_Summary!$B$7," "))</f>
        <v>Hilton Arc De Triomphe</v>
      </c>
      <c r="AE48" t="str">
        <f t="shared" si="2"/>
        <v>yes</v>
      </c>
      <c r="AF48">
        <f t="shared" si="3"/>
        <v>42</v>
      </c>
      <c r="AG48" t="str">
        <f t="shared" si="4"/>
        <v>yes</v>
      </c>
      <c r="AH48">
        <f t="shared" si="5"/>
        <v>42</v>
      </c>
      <c r="AI48" t="str">
        <f t="shared" si="6"/>
        <v>yes</v>
      </c>
      <c r="AJ48">
        <f t="shared" si="7"/>
        <v>42</v>
      </c>
    </row>
    <row r="49" spans="2:36">
      <c r="B49" s="15">
        <f t="shared" si="13"/>
        <v>43</v>
      </c>
      <c r="C49" s="16" t="s">
        <v>102</v>
      </c>
      <c r="D49" s="16">
        <v>1323</v>
      </c>
      <c r="E49" s="17">
        <v>3</v>
      </c>
      <c r="F49" s="18">
        <v>250</v>
      </c>
      <c r="G49" s="18">
        <v>250</v>
      </c>
      <c r="H49" s="19">
        <f t="shared" si="0"/>
        <v>750</v>
      </c>
      <c r="K49" s="8">
        <v>1</v>
      </c>
      <c r="L49" s="30">
        <f t="shared" si="8"/>
        <v>43</v>
      </c>
      <c r="M49" s="30" t="str">
        <f>VLOOKUP(K49,$B$7:$H$87,2,0)</f>
        <v>Albany NY</v>
      </c>
      <c r="N49" s="30">
        <f>VLOOKUP(K49,$B$7:$H$87,3,0)*2</f>
        <v>306</v>
      </c>
      <c r="O49" s="30">
        <f t="shared" si="9"/>
        <v>13158</v>
      </c>
      <c r="P49" s="18">
        <f>VLOOKUP(K49,$B$7:$H$87,5,0)</f>
        <v>250</v>
      </c>
      <c r="Q49" s="18">
        <f t="shared" si="10"/>
        <v>10750</v>
      </c>
      <c r="R49" s="18">
        <f>VLOOKUP(K49,$B$7:$H$87,7,0)</f>
        <v>750</v>
      </c>
      <c r="S49" s="31">
        <f t="shared" si="11"/>
        <v>32250</v>
      </c>
      <c r="T49" s="32">
        <f t="shared" si="1"/>
        <v>129</v>
      </c>
      <c r="U49" s="17">
        <f t="shared" si="12"/>
        <v>450</v>
      </c>
      <c r="V49" s="59">
        <f ca="1">(VLOOKUP($T:$T,HotelPointsEarnLookup!$A:E,3,FALSE))*S49</f>
        <v>387000</v>
      </c>
      <c r="W49" s="60">
        <f ca="1">((VLOOKUP($T:$T,HotelPointsEarnLookup!$A:F,4,FALSE))*S49)+IF(T49&gt;50,500*COUNTIF($T$7:T49,"&gt;50"),0)</f>
        <v>110250</v>
      </c>
      <c r="X49" s="61">
        <f ca="1">(VLOOKUP($T:$T,HotelPointsEarnLookup!$A:G,5,FALSE))*S49</f>
        <v>556312.5</v>
      </c>
      <c r="Y49" s="81" t="str">
        <f ca="1">VLOOKUP($T49,HotelPointsEarnLookup!$A:F,6,FALSE)</f>
        <v>Platinum</v>
      </c>
      <c r="Z49" s="82" t="str">
        <f ca="1">VLOOKUP($T49,HotelPointsEarnLookup!$A:G,7,FALSE)</f>
        <v>Platinum Preferred Guest</v>
      </c>
      <c r="AA49" s="83" t="str">
        <f ca="1">VLOOKUP($T49,HotelPointsEarnLookup!$A:H,8,FALSE)</f>
        <v>Diamond VIP</v>
      </c>
      <c r="AB49" s="87" t="str">
        <f ca="1">IF(V49&gt;=Paris_Hotel_Summary!$D$2,Paris_Hotel_Summary!$B$2,IF($V49&gt;=Paris_Hotel_Summary!$D$3,Paris_Hotel_Summary!$B$3," "))</f>
        <v>Renaissance</v>
      </c>
      <c r="AC49" s="17" t="str">
        <f ca="1">IF($W49&gt;=Paris_Hotel_Summary!$D$4,Paris_Hotel_Summary!$B$4,IF($W49&gt;=Paris_Hotel_Summary!$D$5,Paris_Hotel_Summary!$B$5," "))</f>
        <v>Le Méridien</v>
      </c>
      <c r="AD49" s="32" t="str">
        <f ca="1">IF($X49&gt;=Paris_Hotel_Summary!$D$6,Paris_Hotel_Summary!$B$6,IF($X49&gt;=Paris_Hotel_Summary!$D$7,Paris_Hotel_Summary!$B$7," "))</f>
        <v>Hilton Arc De Triomphe</v>
      </c>
      <c r="AE49" t="str">
        <f t="shared" si="2"/>
        <v>yes</v>
      </c>
      <c r="AF49">
        <f t="shared" si="3"/>
        <v>43</v>
      </c>
      <c r="AG49" t="str">
        <f t="shared" si="4"/>
        <v>yes</v>
      </c>
      <c r="AH49">
        <f t="shared" si="5"/>
        <v>43</v>
      </c>
      <c r="AI49" t="str">
        <f t="shared" si="6"/>
        <v>yes</v>
      </c>
      <c r="AJ49">
        <f t="shared" si="7"/>
        <v>43</v>
      </c>
    </row>
    <row r="50" spans="2:36">
      <c r="B50" s="15">
        <f t="shared" si="13"/>
        <v>44</v>
      </c>
      <c r="C50" s="16" t="s">
        <v>117</v>
      </c>
      <c r="D50" s="16">
        <v>10</v>
      </c>
      <c r="E50" s="17">
        <v>0</v>
      </c>
      <c r="F50" s="20">
        <v>0</v>
      </c>
      <c r="G50" s="18">
        <v>0</v>
      </c>
      <c r="H50" s="19">
        <f t="shared" si="0"/>
        <v>0</v>
      </c>
      <c r="K50" s="9">
        <f>$K$7</f>
        <v>1</v>
      </c>
      <c r="L50" s="30">
        <f t="shared" si="8"/>
        <v>44</v>
      </c>
      <c r="M50" s="30" t="str">
        <f>$M$49</f>
        <v>Albany NY</v>
      </c>
      <c r="N50" s="30">
        <f>$N$49</f>
        <v>306</v>
      </c>
      <c r="O50" s="30">
        <f t="shared" si="9"/>
        <v>13464</v>
      </c>
      <c r="P50" s="18">
        <f>$P$49</f>
        <v>250</v>
      </c>
      <c r="Q50" s="18">
        <f t="shared" si="10"/>
        <v>11000</v>
      </c>
      <c r="R50" s="18">
        <f>$R$49</f>
        <v>750</v>
      </c>
      <c r="S50" s="31">
        <f t="shared" si="11"/>
        <v>33000</v>
      </c>
      <c r="T50" s="32">
        <f t="shared" si="1"/>
        <v>132</v>
      </c>
      <c r="U50" s="17">
        <f t="shared" si="12"/>
        <v>450</v>
      </c>
      <c r="V50" s="59">
        <f ca="1">(VLOOKUP($T:$T,HotelPointsEarnLookup!$A:E,3,FALSE))*S50</f>
        <v>396000</v>
      </c>
      <c r="W50" s="60">
        <f ca="1">((VLOOKUP($T:$T,HotelPointsEarnLookup!$A:F,4,FALSE))*S50)+IF(T50&gt;50,500*COUNTIF($T$7:T50,"&gt;50"),0)</f>
        <v>113000</v>
      </c>
      <c r="X50" s="61">
        <f ca="1">(VLOOKUP($T:$T,HotelPointsEarnLookup!$A:G,5,FALSE))*S50</f>
        <v>569250</v>
      </c>
      <c r="Y50" s="81" t="str">
        <f ca="1">VLOOKUP($T50,HotelPointsEarnLookup!$A:F,6,FALSE)</f>
        <v>Platinum</v>
      </c>
      <c r="Z50" s="82" t="str">
        <f ca="1">VLOOKUP($T50,HotelPointsEarnLookup!$A:G,7,FALSE)</f>
        <v>Platinum Preferred Guest</v>
      </c>
      <c r="AA50" s="83" t="str">
        <f ca="1">VLOOKUP($T50,HotelPointsEarnLookup!$A:H,8,FALSE)</f>
        <v>Diamond VIP</v>
      </c>
      <c r="AB50" s="87" t="str">
        <f ca="1">IF(V50&gt;=Paris_Hotel_Summary!$D$2,Paris_Hotel_Summary!$B$2,IF($V50&gt;=Paris_Hotel_Summary!$D$3,Paris_Hotel_Summary!$B$3," "))</f>
        <v>Renaissance</v>
      </c>
      <c r="AC50" s="17" t="str">
        <f ca="1">IF($W50&gt;=Paris_Hotel_Summary!$D$4,Paris_Hotel_Summary!$B$4,IF($W50&gt;=Paris_Hotel_Summary!$D$5,Paris_Hotel_Summary!$B$5," "))</f>
        <v>Le Méridien</v>
      </c>
      <c r="AD50" s="32" t="str">
        <f ca="1">IF($X50&gt;=Paris_Hotel_Summary!$D$6,Paris_Hotel_Summary!$B$6,IF($X50&gt;=Paris_Hotel_Summary!$D$7,Paris_Hotel_Summary!$B$7," "))</f>
        <v>Hilton Arc De Triomphe</v>
      </c>
      <c r="AE50" t="str">
        <f t="shared" si="2"/>
        <v>yes</v>
      </c>
      <c r="AF50">
        <f t="shared" si="3"/>
        <v>44</v>
      </c>
      <c r="AG50" t="str">
        <f t="shared" si="4"/>
        <v>yes</v>
      </c>
      <c r="AH50">
        <f t="shared" si="5"/>
        <v>44</v>
      </c>
      <c r="AI50" t="str">
        <f t="shared" si="6"/>
        <v>yes</v>
      </c>
      <c r="AJ50">
        <f t="shared" si="7"/>
        <v>44</v>
      </c>
    </row>
    <row r="51" spans="2:36">
      <c r="B51" s="15">
        <f t="shared" si="13"/>
        <v>45</v>
      </c>
      <c r="C51" s="16" t="s">
        <v>103</v>
      </c>
      <c r="D51" s="16">
        <v>0</v>
      </c>
      <c r="E51" s="17">
        <v>0</v>
      </c>
      <c r="F51" s="20">
        <v>0</v>
      </c>
      <c r="G51" s="18">
        <v>0</v>
      </c>
      <c r="H51" s="19">
        <f t="shared" si="0"/>
        <v>0</v>
      </c>
      <c r="K51" s="9">
        <f>$K$7</f>
        <v>1</v>
      </c>
      <c r="L51" s="30">
        <f t="shared" si="8"/>
        <v>45</v>
      </c>
      <c r="M51" s="30" t="str">
        <f>$M$49</f>
        <v>Albany NY</v>
      </c>
      <c r="N51" s="30">
        <f>$N$49</f>
        <v>306</v>
      </c>
      <c r="O51" s="30">
        <f t="shared" si="9"/>
        <v>13770</v>
      </c>
      <c r="P51" s="18">
        <f>$P$49</f>
        <v>250</v>
      </c>
      <c r="Q51" s="18">
        <f t="shared" si="10"/>
        <v>11250</v>
      </c>
      <c r="R51" s="18">
        <f>$R$49</f>
        <v>750</v>
      </c>
      <c r="S51" s="31">
        <f t="shared" si="11"/>
        <v>33750</v>
      </c>
      <c r="T51" s="32">
        <f t="shared" si="1"/>
        <v>135</v>
      </c>
      <c r="U51" s="17">
        <f t="shared" si="12"/>
        <v>450</v>
      </c>
      <c r="V51" s="59">
        <f ca="1">(VLOOKUP($T:$T,HotelPointsEarnLookup!$A:E,3,FALSE))*S51</f>
        <v>405000</v>
      </c>
      <c r="W51" s="60">
        <f ca="1">((VLOOKUP($T:$T,HotelPointsEarnLookup!$A:F,4,FALSE))*S51)+IF(T51&gt;50,500*COUNTIF($T$7:T51,"&gt;50"),0)</f>
        <v>115750</v>
      </c>
      <c r="X51" s="61">
        <f ca="1">(VLOOKUP($T:$T,HotelPointsEarnLookup!$A:G,5,FALSE))*S51</f>
        <v>582187.5</v>
      </c>
      <c r="Y51" s="81" t="str">
        <f ca="1">VLOOKUP($T51,HotelPointsEarnLookup!$A:F,6,FALSE)</f>
        <v>Platinum</v>
      </c>
      <c r="Z51" s="82" t="str">
        <f ca="1">VLOOKUP($T51,HotelPointsEarnLookup!$A:G,7,FALSE)</f>
        <v>Platinum Preferred Guest</v>
      </c>
      <c r="AA51" s="83" t="str">
        <f ca="1">VLOOKUP($T51,HotelPointsEarnLookup!$A:H,8,FALSE)</f>
        <v>Diamond VIP</v>
      </c>
      <c r="AB51" s="87" t="str">
        <f ca="1">IF(V51&gt;=Paris_Hotel_Summary!$D$2,Paris_Hotel_Summary!$B$2,IF($V51&gt;=Paris_Hotel_Summary!$D$3,Paris_Hotel_Summary!$B$3," "))</f>
        <v>Renaissance</v>
      </c>
      <c r="AC51" s="17" t="str">
        <f ca="1">IF($W51&gt;=Paris_Hotel_Summary!$D$4,Paris_Hotel_Summary!$B$4,IF($W51&gt;=Paris_Hotel_Summary!$D$5,Paris_Hotel_Summary!$B$5," "))</f>
        <v>Le Méridien</v>
      </c>
      <c r="AD51" s="32" t="str">
        <f ca="1">IF($X51&gt;=Paris_Hotel_Summary!$D$6,Paris_Hotel_Summary!$B$6,IF($X51&gt;=Paris_Hotel_Summary!$D$7,Paris_Hotel_Summary!$B$7," "))</f>
        <v>Hilton Arc De Triomphe</v>
      </c>
      <c r="AE51" t="str">
        <f t="shared" si="2"/>
        <v>yes</v>
      </c>
      <c r="AF51">
        <f t="shared" si="3"/>
        <v>45</v>
      </c>
      <c r="AG51" t="str">
        <f t="shared" si="4"/>
        <v>yes</v>
      </c>
      <c r="AH51">
        <f t="shared" si="5"/>
        <v>45</v>
      </c>
      <c r="AI51" t="str">
        <f t="shared" si="6"/>
        <v>yes</v>
      </c>
      <c r="AJ51">
        <f t="shared" si="7"/>
        <v>45</v>
      </c>
    </row>
    <row r="52" spans="2:36">
      <c r="B52" s="15">
        <f t="shared" si="13"/>
        <v>46</v>
      </c>
      <c r="C52" s="16" t="s">
        <v>103</v>
      </c>
      <c r="D52" s="16">
        <v>0</v>
      </c>
      <c r="E52" s="17">
        <v>0</v>
      </c>
      <c r="F52" s="20">
        <v>0</v>
      </c>
      <c r="G52" s="18">
        <v>0</v>
      </c>
      <c r="H52" s="19">
        <f t="shared" si="0"/>
        <v>0</v>
      </c>
      <c r="K52" s="9">
        <f>$K$7</f>
        <v>1</v>
      </c>
      <c r="L52" s="30">
        <f t="shared" si="8"/>
        <v>46</v>
      </c>
      <c r="M52" s="30" t="str">
        <f>$M$49</f>
        <v>Albany NY</v>
      </c>
      <c r="N52" s="30">
        <f>$N$49</f>
        <v>306</v>
      </c>
      <c r="O52" s="30">
        <f t="shared" si="9"/>
        <v>14076</v>
      </c>
      <c r="P52" s="18">
        <f>$P$49</f>
        <v>250</v>
      </c>
      <c r="Q52" s="18">
        <f t="shared" si="10"/>
        <v>11500</v>
      </c>
      <c r="R52" s="18">
        <f>$R$49</f>
        <v>750</v>
      </c>
      <c r="S52" s="31">
        <f t="shared" si="11"/>
        <v>34500</v>
      </c>
      <c r="T52" s="32">
        <f t="shared" si="1"/>
        <v>138</v>
      </c>
      <c r="U52" s="17">
        <f t="shared" si="12"/>
        <v>450</v>
      </c>
      <c r="V52" s="59">
        <f ca="1">(VLOOKUP($T:$T,HotelPointsEarnLookup!$A:E,3,FALSE))*S52</f>
        <v>414000</v>
      </c>
      <c r="W52" s="60">
        <f ca="1">((VLOOKUP($T:$T,HotelPointsEarnLookup!$A:F,4,FALSE))*S52)+IF(T52&gt;50,500*COUNTIF($T$7:T52,"&gt;50"),0)</f>
        <v>118500</v>
      </c>
      <c r="X52" s="61">
        <f ca="1">(VLOOKUP($T:$T,HotelPointsEarnLookup!$A:G,5,FALSE))*S52</f>
        <v>595125</v>
      </c>
      <c r="Y52" s="81" t="str">
        <f ca="1">VLOOKUP($T52,HotelPointsEarnLookup!$A:F,6,FALSE)</f>
        <v>Platinum</v>
      </c>
      <c r="Z52" s="82" t="str">
        <f ca="1">VLOOKUP($T52,HotelPointsEarnLookup!$A:G,7,FALSE)</f>
        <v>Platinum Preferred Guest</v>
      </c>
      <c r="AA52" s="83" t="str">
        <f ca="1">VLOOKUP($T52,HotelPointsEarnLookup!$A:H,8,FALSE)</f>
        <v>Diamond VIP</v>
      </c>
      <c r="AB52" s="87" t="str">
        <f ca="1">IF(V52&gt;=Paris_Hotel_Summary!$D$2,Paris_Hotel_Summary!$B$2,IF($V52&gt;=Paris_Hotel_Summary!$D$3,Paris_Hotel_Summary!$B$3," "))</f>
        <v>Renaissance</v>
      </c>
      <c r="AC52" s="17" t="str">
        <f ca="1">IF($W52&gt;=Paris_Hotel_Summary!$D$4,Paris_Hotel_Summary!$B$4,IF($W52&gt;=Paris_Hotel_Summary!$D$5,Paris_Hotel_Summary!$B$5," "))</f>
        <v>Le Méridien</v>
      </c>
      <c r="AD52" s="32" t="str">
        <f ca="1">IF($X52&gt;=Paris_Hotel_Summary!$D$6,Paris_Hotel_Summary!$B$6,IF($X52&gt;=Paris_Hotel_Summary!$D$7,Paris_Hotel_Summary!$B$7," "))</f>
        <v>Hilton Arc De Triomphe</v>
      </c>
      <c r="AE52" t="str">
        <f t="shared" si="2"/>
        <v>yes</v>
      </c>
      <c r="AF52">
        <f t="shared" si="3"/>
        <v>46</v>
      </c>
      <c r="AG52" t="str">
        <f t="shared" si="4"/>
        <v>yes</v>
      </c>
      <c r="AH52">
        <f t="shared" si="5"/>
        <v>46</v>
      </c>
      <c r="AI52" t="str">
        <f t="shared" si="6"/>
        <v>yes</v>
      </c>
      <c r="AJ52">
        <f t="shared" si="7"/>
        <v>46</v>
      </c>
    </row>
    <row r="53" spans="2:36">
      <c r="B53" s="15">
        <f t="shared" si="13"/>
        <v>47</v>
      </c>
      <c r="C53" s="16" t="s">
        <v>103</v>
      </c>
      <c r="D53" s="16">
        <v>0</v>
      </c>
      <c r="E53" s="17">
        <v>0</v>
      </c>
      <c r="F53" s="20">
        <v>0</v>
      </c>
      <c r="G53" s="18">
        <v>0</v>
      </c>
      <c r="H53" s="19">
        <f t="shared" si="0"/>
        <v>0</v>
      </c>
      <c r="K53" s="9">
        <f>$K$7</f>
        <v>1</v>
      </c>
      <c r="L53" s="30">
        <f t="shared" si="8"/>
        <v>47</v>
      </c>
      <c r="M53" s="30" t="str">
        <f>$M$49</f>
        <v>Albany NY</v>
      </c>
      <c r="N53" s="30">
        <f>$N$49</f>
        <v>306</v>
      </c>
      <c r="O53" s="30">
        <f t="shared" si="9"/>
        <v>14382</v>
      </c>
      <c r="P53" s="18">
        <f>$P$49</f>
        <v>250</v>
      </c>
      <c r="Q53" s="18">
        <f t="shared" si="10"/>
        <v>11750</v>
      </c>
      <c r="R53" s="18">
        <f>$R$49</f>
        <v>750</v>
      </c>
      <c r="S53" s="31">
        <f t="shared" si="11"/>
        <v>35250</v>
      </c>
      <c r="T53" s="32">
        <f t="shared" si="1"/>
        <v>141</v>
      </c>
      <c r="U53" s="17">
        <f t="shared" si="12"/>
        <v>450</v>
      </c>
      <c r="V53" s="59">
        <f ca="1">(VLOOKUP($T:$T,HotelPointsEarnLookup!$A:E,3,FALSE))*S53</f>
        <v>423000</v>
      </c>
      <c r="W53" s="60">
        <f ca="1">((VLOOKUP($T:$T,HotelPointsEarnLookup!$A:F,4,FALSE))*S53)+IF(T53&gt;50,500*COUNTIF($T$7:T53,"&gt;50"),0)</f>
        <v>121250</v>
      </c>
      <c r="X53" s="61">
        <f ca="1">(VLOOKUP($T:$T,HotelPointsEarnLookup!$A:G,5,FALSE))*S53</f>
        <v>608062.5</v>
      </c>
      <c r="Y53" s="81" t="str">
        <f ca="1">VLOOKUP($T53,HotelPointsEarnLookup!$A:F,6,FALSE)</f>
        <v>Platinum</v>
      </c>
      <c r="Z53" s="82" t="str">
        <f ca="1">VLOOKUP($T53,HotelPointsEarnLookup!$A:G,7,FALSE)</f>
        <v>Platinum Preferred Guest</v>
      </c>
      <c r="AA53" s="83" t="str">
        <f ca="1">VLOOKUP($T53,HotelPointsEarnLookup!$A:H,8,FALSE)</f>
        <v>Diamond VIP</v>
      </c>
      <c r="AB53" s="87" t="str">
        <f ca="1">IF(V53&gt;=Paris_Hotel_Summary!$D$2,Paris_Hotel_Summary!$B$2,IF($V53&gt;=Paris_Hotel_Summary!$D$3,Paris_Hotel_Summary!$B$3," "))</f>
        <v>Renaissance</v>
      </c>
      <c r="AC53" s="17" t="str">
        <f ca="1">IF($W53&gt;=Paris_Hotel_Summary!$D$4,Paris_Hotel_Summary!$B$4,IF($W53&gt;=Paris_Hotel_Summary!$D$5,Paris_Hotel_Summary!$B$5," "))</f>
        <v>The Westin Paris</v>
      </c>
      <c r="AD53" s="32" t="str">
        <f ca="1">IF($X53&gt;=Paris_Hotel_Summary!$D$6,Paris_Hotel_Summary!$B$6,IF($X53&gt;=Paris_Hotel_Summary!$D$7,Paris_Hotel_Summary!$B$7," "))</f>
        <v>Hilton Arc De Triomphe</v>
      </c>
      <c r="AE53" t="str">
        <f t="shared" si="2"/>
        <v>yes</v>
      </c>
      <c r="AF53">
        <f t="shared" si="3"/>
        <v>47</v>
      </c>
      <c r="AG53" t="str">
        <f t="shared" si="4"/>
        <v>yes</v>
      </c>
      <c r="AH53">
        <f t="shared" si="5"/>
        <v>47</v>
      </c>
      <c r="AI53" t="str">
        <f t="shared" si="6"/>
        <v>yes</v>
      </c>
      <c r="AJ53">
        <f t="shared" si="7"/>
        <v>47</v>
      </c>
    </row>
    <row r="54" spans="2:36" ht="15.75" thickBot="1">
      <c r="B54" s="15">
        <f t="shared" si="13"/>
        <v>48</v>
      </c>
      <c r="C54" s="16" t="s">
        <v>103</v>
      </c>
      <c r="D54" s="16">
        <v>0</v>
      </c>
      <c r="E54" s="17">
        <v>0</v>
      </c>
      <c r="F54" s="20">
        <v>0</v>
      </c>
      <c r="G54" s="18">
        <v>0</v>
      </c>
      <c r="H54" s="19">
        <f t="shared" si="0"/>
        <v>0</v>
      </c>
      <c r="K54" s="10">
        <f>$K$7</f>
        <v>1</v>
      </c>
      <c r="L54" s="33">
        <f t="shared" si="8"/>
        <v>48</v>
      </c>
      <c r="M54" s="33" t="str">
        <f>$M$49</f>
        <v>Albany NY</v>
      </c>
      <c r="N54" s="33">
        <f>$N$49</f>
        <v>306</v>
      </c>
      <c r="O54" s="33">
        <f t="shared" si="9"/>
        <v>14688</v>
      </c>
      <c r="P54" s="34">
        <f>$P$49</f>
        <v>250</v>
      </c>
      <c r="Q54" s="34">
        <f t="shared" si="10"/>
        <v>12000</v>
      </c>
      <c r="R54" s="34">
        <f>$R$49</f>
        <v>750</v>
      </c>
      <c r="S54" s="35">
        <f t="shared" si="11"/>
        <v>36000</v>
      </c>
      <c r="T54" s="36">
        <f t="shared" si="1"/>
        <v>144</v>
      </c>
      <c r="U54" s="17">
        <f t="shared" si="12"/>
        <v>450</v>
      </c>
      <c r="V54" s="62">
        <f ca="1">(VLOOKUP($T:$T,HotelPointsEarnLookup!$A:E,3,FALSE))*S54</f>
        <v>432000</v>
      </c>
      <c r="W54" s="64">
        <f ca="1">((VLOOKUP($T:$T,HotelPointsEarnLookup!$A:F,4,FALSE))*S54)+IF(T54&gt;50,500*COUNTIF($T$7:T54,"&gt;50"),0)</f>
        <v>124000</v>
      </c>
      <c r="X54" s="63">
        <f ca="1">(VLOOKUP($T:$T,HotelPointsEarnLookup!$A:G,5,FALSE))*S54</f>
        <v>621000</v>
      </c>
      <c r="Y54" s="84" t="str">
        <f ca="1">VLOOKUP($T54,HotelPointsEarnLookup!$A:F,6,FALSE)</f>
        <v>Platinum</v>
      </c>
      <c r="Z54" s="85" t="str">
        <f ca="1">VLOOKUP($T54,HotelPointsEarnLookup!$A:G,7,FALSE)</f>
        <v>Platinum Preferred Guest</v>
      </c>
      <c r="AA54" s="86" t="str">
        <f ca="1">VLOOKUP($T54,HotelPointsEarnLookup!$A:H,8,FALSE)</f>
        <v>Diamond VIP</v>
      </c>
      <c r="AB54" s="88" t="str">
        <f ca="1">IF(V54&gt;=Paris_Hotel_Summary!$D$2,Paris_Hotel_Summary!$B$2,IF($V54&gt;=Paris_Hotel_Summary!$D$3,Paris_Hotel_Summary!$B$3," "))</f>
        <v>Renaissance</v>
      </c>
      <c r="AC54" s="23" t="str">
        <f ca="1">IF($W54&gt;=Paris_Hotel_Summary!$D$4,Paris_Hotel_Summary!$B$4,IF($W54&gt;=Paris_Hotel_Summary!$D$5,Paris_Hotel_Summary!$B$5," "))</f>
        <v>The Westin Paris</v>
      </c>
      <c r="AD54" s="36" t="str">
        <f ca="1">IF($X54&gt;=Paris_Hotel_Summary!$D$6,Paris_Hotel_Summary!$B$6,IF($X54&gt;=Paris_Hotel_Summary!$D$7,Paris_Hotel_Summary!$B$7," "))</f>
        <v>Hilton Arc De Triomphe</v>
      </c>
      <c r="AE54" t="s">
        <v>25</v>
      </c>
      <c r="AF54">
        <f t="shared" si="3"/>
        <v>48</v>
      </c>
      <c r="AG54" t="s">
        <v>25</v>
      </c>
      <c r="AH54">
        <f t="shared" si="5"/>
        <v>48</v>
      </c>
      <c r="AI54" t="s">
        <v>25</v>
      </c>
      <c r="AJ54">
        <f t="shared" si="7"/>
        <v>48</v>
      </c>
    </row>
    <row r="55" spans="2:36">
      <c r="B55" s="15">
        <f t="shared" si="13"/>
        <v>49</v>
      </c>
      <c r="C55" s="16" t="s">
        <v>103</v>
      </c>
      <c r="D55" s="16">
        <v>0</v>
      </c>
      <c r="E55" s="17">
        <v>0</v>
      </c>
      <c r="F55" s="20">
        <v>0</v>
      </c>
      <c r="G55" s="18">
        <v>0</v>
      </c>
      <c r="H55" s="19">
        <f t="shared" si="0"/>
        <v>0</v>
      </c>
    </row>
    <row r="56" spans="2:36">
      <c r="B56" s="15">
        <f t="shared" si="13"/>
        <v>50</v>
      </c>
      <c r="C56" s="16" t="s">
        <v>103</v>
      </c>
      <c r="D56" s="16">
        <v>0</v>
      </c>
      <c r="E56" s="17">
        <v>0</v>
      </c>
      <c r="F56" s="20">
        <v>0</v>
      </c>
      <c r="G56" s="18">
        <v>0</v>
      </c>
      <c r="H56" s="19">
        <f t="shared" si="0"/>
        <v>0</v>
      </c>
      <c r="M56" t="s">
        <v>129</v>
      </c>
      <c r="N56" s="40">
        <f>SUM(N7:N54)</f>
        <v>14688</v>
      </c>
      <c r="O56" s="7" t="s">
        <v>130</v>
      </c>
      <c r="P56" s="41">
        <f>SUM(P7:P54)</f>
        <v>12000</v>
      </c>
      <c r="Q56" s="3" t="s">
        <v>131</v>
      </c>
      <c r="R56" s="41">
        <f>SUM(R7:R54)</f>
        <v>36000</v>
      </c>
      <c r="S56" t="s">
        <v>132</v>
      </c>
      <c r="T56" s="42">
        <f>T54</f>
        <v>144</v>
      </c>
      <c r="U56" s="42"/>
      <c r="V56" s="55">
        <f>V54</f>
        <v>432000</v>
      </c>
      <c r="W56" s="55">
        <f>W54</f>
        <v>124000</v>
      </c>
      <c r="X56" s="55">
        <f>X54</f>
        <v>621000</v>
      </c>
    </row>
    <row r="57" spans="2:36">
      <c r="B57" s="15">
        <f t="shared" si="13"/>
        <v>51</v>
      </c>
      <c r="C57" s="16" t="s">
        <v>103</v>
      </c>
      <c r="D57" s="16">
        <v>0</v>
      </c>
      <c r="E57" s="17">
        <v>0</v>
      </c>
      <c r="F57" s="20">
        <v>0</v>
      </c>
      <c r="G57" s="18">
        <v>0</v>
      </c>
      <c r="H57" s="19">
        <f t="shared" si="0"/>
        <v>0</v>
      </c>
    </row>
    <row r="58" spans="2:36">
      <c r="B58" s="15">
        <f t="shared" si="13"/>
        <v>52</v>
      </c>
      <c r="C58" s="16" t="s">
        <v>103</v>
      </c>
      <c r="D58" s="16">
        <v>0</v>
      </c>
      <c r="E58" s="17">
        <v>0</v>
      </c>
      <c r="F58" s="20">
        <v>0</v>
      </c>
      <c r="G58" s="18">
        <v>0</v>
      </c>
      <c r="H58" s="19">
        <f t="shared" si="0"/>
        <v>0</v>
      </c>
    </row>
    <row r="59" spans="2:36">
      <c r="B59" s="15">
        <f t="shared" si="13"/>
        <v>53</v>
      </c>
      <c r="C59" s="16" t="s">
        <v>103</v>
      </c>
      <c r="D59" s="16">
        <v>0</v>
      </c>
      <c r="E59" s="17">
        <v>0</v>
      </c>
      <c r="F59" s="20">
        <v>0</v>
      </c>
      <c r="G59" s="18">
        <v>0</v>
      </c>
      <c r="H59" s="19">
        <f t="shared" si="0"/>
        <v>0</v>
      </c>
      <c r="K59" s="1" t="s">
        <v>133</v>
      </c>
    </row>
    <row r="60" spans="2:36">
      <c r="B60" s="15">
        <f t="shared" si="13"/>
        <v>54</v>
      </c>
      <c r="C60" s="16" t="s">
        <v>103</v>
      </c>
      <c r="D60" s="16">
        <v>0</v>
      </c>
      <c r="E60" s="17">
        <v>0</v>
      </c>
      <c r="F60" s="20">
        <v>0</v>
      </c>
      <c r="G60" s="18">
        <v>0</v>
      </c>
      <c r="H60" s="19">
        <f t="shared" si="0"/>
        <v>0</v>
      </c>
      <c r="K60" s="43"/>
      <c r="L60" t="s">
        <v>134</v>
      </c>
    </row>
    <row r="61" spans="2:36">
      <c r="B61" s="15">
        <f t="shared" si="13"/>
        <v>55</v>
      </c>
      <c r="C61" s="16" t="s">
        <v>103</v>
      </c>
      <c r="D61" s="16">
        <v>0</v>
      </c>
      <c r="E61" s="17">
        <v>0</v>
      </c>
      <c r="F61" s="20">
        <v>0</v>
      </c>
      <c r="G61" s="18">
        <v>0</v>
      </c>
      <c r="H61" s="19">
        <f t="shared" si="0"/>
        <v>0</v>
      </c>
      <c r="K61" s="42"/>
      <c r="L61" t="s">
        <v>135</v>
      </c>
    </row>
    <row r="62" spans="2:36">
      <c r="B62" s="15">
        <f t="shared" si="13"/>
        <v>56</v>
      </c>
      <c r="C62" s="16" t="s">
        <v>103</v>
      </c>
      <c r="D62" s="16">
        <v>0</v>
      </c>
      <c r="E62" s="17">
        <v>0</v>
      </c>
      <c r="F62" s="20">
        <v>0</v>
      </c>
      <c r="G62" s="18">
        <v>0</v>
      </c>
      <c r="H62" s="19">
        <f t="shared" si="0"/>
        <v>0</v>
      </c>
    </row>
    <row r="63" spans="2:36">
      <c r="B63" s="15">
        <f t="shared" si="13"/>
        <v>57</v>
      </c>
      <c r="C63" s="16" t="s">
        <v>103</v>
      </c>
      <c r="D63" s="16">
        <v>0</v>
      </c>
      <c r="E63" s="17">
        <v>0</v>
      </c>
      <c r="F63" s="20">
        <v>0</v>
      </c>
      <c r="G63" s="18">
        <v>0</v>
      </c>
      <c r="H63" s="19">
        <f t="shared" si="0"/>
        <v>0</v>
      </c>
    </row>
    <row r="64" spans="2:36">
      <c r="B64" s="15">
        <f t="shared" si="13"/>
        <v>58</v>
      </c>
      <c r="C64" s="16" t="s">
        <v>103</v>
      </c>
      <c r="D64" s="16">
        <v>0</v>
      </c>
      <c r="E64" s="17">
        <v>0</v>
      </c>
      <c r="F64" s="20">
        <v>0</v>
      </c>
      <c r="G64" s="18">
        <v>0</v>
      </c>
      <c r="H64" s="19">
        <f t="shared" si="0"/>
        <v>0</v>
      </c>
    </row>
    <row r="65" spans="2:8">
      <c r="B65" s="15">
        <f t="shared" si="13"/>
        <v>59</v>
      </c>
      <c r="C65" s="16" t="s">
        <v>118</v>
      </c>
      <c r="D65" s="16">
        <v>10</v>
      </c>
      <c r="E65" s="17">
        <v>0</v>
      </c>
      <c r="F65" s="20">
        <v>0</v>
      </c>
      <c r="G65" s="18">
        <v>0</v>
      </c>
      <c r="H65" s="19">
        <f t="shared" si="0"/>
        <v>0</v>
      </c>
    </row>
    <row r="66" spans="2:8">
      <c r="B66" s="15">
        <f t="shared" si="13"/>
        <v>60</v>
      </c>
      <c r="C66" s="16" t="s">
        <v>48</v>
      </c>
      <c r="D66" s="16">
        <v>373</v>
      </c>
      <c r="E66" s="17">
        <v>3</v>
      </c>
      <c r="F66" s="20">
        <v>250</v>
      </c>
      <c r="G66" s="20">
        <v>200</v>
      </c>
      <c r="H66" s="19">
        <f t="shared" si="0"/>
        <v>750</v>
      </c>
    </row>
    <row r="67" spans="2:8">
      <c r="B67" s="15">
        <f t="shared" si="13"/>
        <v>61</v>
      </c>
      <c r="C67" s="16" t="s">
        <v>51</v>
      </c>
      <c r="D67" s="16">
        <v>1474</v>
      </c>
      <c r="E67" s="17">
        <v>3</v>
      </c>
      <c r="F67" s="20">
        <v>300</v>
      </c>
      <c r="G67" s="20">
        <v>200</v>
      </c>
      <c r="H67" s="19">
        <f t="shared" si="0"/>
        <v>900</v>
      </c>
    </row>
    <row r="68" spans="2:8">
      <c r="B68" s="15">
        <f t="shared" si="13"/>
        <v>62</v>
      </c>
      <c r="C68" s="16" t="s">
        <v>53</v>
      </c>
      <c r="D68" s="16">
        <v>1265</v>
      </c>
      <c r="E68" s="17">
        <v>3</v>
      </c>
      <c r="F68" s="20">
        <v>300</v>
      </c>
      <c r="G68" s="20">
        <v>200</v>
      </c>
      <c r="H68" s="19">
        <f t="shared" si="0"/>
        <v>900</v>
      </c>
    </row>
    <row r="69" spans="2:8">
      <c r="B69" s="15">
        <f t="shared" si="13"/>
        <v>63</v>
      </c>
      <c r="C69" s="16" t="s">
        <v>55</v>
      </c>
      <c r="D69" s="16">
        <v>1080</v>
      </c>
      <c r="E69" s="17">
        <v>3</v>
      </c>
      <c r="F69" s="20">
        <v>300</v>
      </c>
      <c r="G69" s="20">
        <v>250</v>
      </c>
      <c r="H69" s="19">
        <f t="shared" si="0"/>
        <v>900</v>
      </c>
    </row>
    <row r="70" spans="2:8">
      <c r="B70" s="15">
        <f t="shared" si="13"/>
        <v>64</v>
      </c>
      <c r="C70" s="16" t="s">
        <v>119</v>
      </c>
      <c r="D70" s="16">
        <v>20</v>
      </c>
      <c r="E70" s="17">
        <v>0</v>
      </c>
      <c r="F70" s="20">
        <v>0</v>
      </c>
      <c r="G70" s="20">
        <v>0</v>
      </c>
      <c r="H70" s="19">
        <f t="shared" si="0"/>
        <v>0</v>
      </c>
    </row>
    <row r="71" spans="2:8">
      <c r="B71" s="15">
        <f t="shared" si="13"/>
        <v>65</v>
      </c>
      <c r="C71" s="16" t="s">
        <v>58</v>
      </c>
      <c r="D71" s="16">
        <v>109</v>
      </c>
      <c r="E71" s="17">
        <v>3</v>
      </c>
      <c r="F71" s="20">
        <v>150</v>
      </c>
      <c r="G71" s="20">
        <v>250</v>
      </c>
      <c r="H71" s="19">
        <f t="shared" si="0"/>
        <v>450</v>
      </c>
    </row>
    <row r="72" spans="2:8">
      <c r="B72" s="15">
        <f t="shared" si="13"/>
        <v>66</v>
      </c>
      <c r="C72" s="16" t="s">
        <v>61</v>
      </c>
      <c r="D72" s="16">
        <v>2482</v>
      </c>
      <c r="E72" s="17">
        <v>3</v>
      </c>
      <c r="F72" s="20">
        <v>350</v>
      </c>
      <c r="G72" s="20">
        <v>250</v>
      </c>
      <c r="H72" s="19">
        <f t="shared" ref="H72:H87" si="14">F72*E72</f>
        <v>1050</v>
      </c>
    </row>
    <row r="73" spans="2:8">
      <c r="B73" s="15">
        <f t="shared" si="13"/>
        <v>67</v>
      </c>
      <c r="C73" s="16" t="s">
        <v>64</v>
      </c>
      <c r="D73" s="16">
        <v>388</v>
      </c>
      <c r="E73" s="17">
        <v>3</v>
      </c>
      <c r="F73" s="20">
        <v>150</v>
      </c>
      <c r="G73" s="20">
        <v>250</v>
      </c>
      <c r="H73" s="19">
        <f t="shared" si="14"/>
        <v>450</v>
      </c>
    </row>
    <row r="74" spans="2:8">
      <c r="B74" s="15">
        <f t="shared" ref="B74:B87" si="15">B73+1</f>
        <v>68</v>
      </c>
      <c r="C74" s="16" t="s">
        <v>67</v>
      </c>
      <c r="D74" s="16">
        <v>312</v>
      </c>
      <c r="E74" s="17">
        <v>3</v>
      </c>
      <c r="F74" s="20">
        <v>350</v>
      </c>
      <c r="G74" s="20">
        <v>250</v>
      </c>
      <c r="H74" s="19">
        <f t="shared" si="14"/>
        <v>1050</v>
      </c>
    </row>
    <row r="75" spans="2:8">
      <c r="B75" s="15">
        <f t="shared" si="15"/>
        <v>69</v>
      </c>
      <c r="C75" s="16" t="s">
        <v>70</v>
      </c>
      <c r="D75" s="16">
        <v>2918</v>
      </c>
      <c r="E75" s="17">
        <v>3</v>
      </c>
      <c r="F75" s="20">
        <v>450</v>
      </c>
      <c r="G75" s="20">
        <v>200</v>
      </c>
      <c r="H75" s="19">
        <f t="shared" si="14"/>
        <v>1350</v>
      </c>
    </row>
    <row r="76" spans="2:8">
      <c r="B76" s="15">
        <f t="shared" si="15"/>
        <v>70</v>
      </c>
      <c r="C76" s="16" t="s">
        <v>73</v>
      </c>
      <c r="D76" s="16">
        <v>1729</v>
      </c>
      <c r="E76" s="17">
        <v>3</v>
      </c>
      <c r="F76" s="20">
        <v>350</v>
      </c>
      <c r="G76" s="20">
        <v>175</v>
      </c>
      <c r="H76" s="19">
        <f t="shared" si="14"/>
        <v>1050</v>
      </c>
    </row>
    <row r="77" spans="2:8">
      <c r="B77" s="15">
        <f t="shared" si="15"/>
        <v>71</v>
      </c>
      <c r="C77" s="16" t="s">
        <v>76</v>
      </c>
      <c r="D77" s="16">
        <v>2720</v>
      </c>
      <c r="E77" s="17">
        <v>3</v>
      </c>
      <c r="F77" s="20">
        <v>300</v>
      </c>
      <c r="G77" s="20">
        <v>200</v>
      </c>
      <c r="H77" s="19">
        <f t="shared" si="14"/>
        <v>900</v>
      </c>
    </row>
    <row r="78" spans="2:8">
      <c r="B78" s="15">
        <f t="shared" si="15"/>
        <v>72</v>
      </c>
      <c r="C78" s="16" t="s">
        <v>79</v>
      </c>
      <c r="D78" s="16">
        <v>978</v>
      </c>
      <c r="E78" s="17">
        <v>3</v>
      </c>
      <c r="F78" s="20">
        <v>300</v>
      </c>
      <c r="G78" s="20">
        <v>200</v>
      </c>
      <c r="H78" s="19">
        <f t="shared" si="14"/>
        <v>900</v>
      </c>
    </row>
    <row r="79" spans="2:8">
      <c r="B79" s="15">
        <f t="shared" si="15"/>
        <v>73</v>
      </c>
      <c r="C79" s="16" t="s">
        <v>82</v>
      </c>
      <c r="D79" s="16">
        <v>2197</v>
      </c>
      <c r="E79" s="17">
        <v>3</v>
      </c>
      <c r="F79" s="20">
        <v>400</v>
      </c>
      <c r="G79" s="20">
        <v>250</v>
      </c>
      <c r="H79" s="19">
        <f t="shared" si="14"/>
        <v>1200</v>
      </c>
    </row>
    <row r="80" spans="2:8">
      <c r="B80" s="15">
        <f t="shared" si="15"/>
        <v>74</v>
      </c>
      <c r="C80" s="16" t="s">
        <v>85</v>
      </c>
      <c r="D80" s="16">
        <v>1847</v>
      </c>
      <c r="E80" s="17">
        <v>3</v>
      </c>
      <c r="F80" s="20">
        <v>300</v>
      </c>
      <c r="G80" s="20">
        <v>300</v>
      </c>
      <c r="H80" s="19">
        <f t="shared" si="14"/>
        <v>900</v>
      </c>
    </row>
    <row r="81" spans="2:8">
      <c r="B81" s="15">
        <f t="shared" si="15"/>
        <v>75</v>
      </c>
      <c r="C81" s="16" t="s">
        <v>88</v>
      </c>
      <c r="D81" s="16">
        <v>2836</v>
      </c>
      <c r="E81" s="17">
        <v>3</v>
      </c>
      <c r="F81" s="20">
        <v>450</v>
      </c>
      <c r="G81" s="20">
        <v>350</v>
      </c>
      <c r="H81" s="19">
        <f t="shared" si="14"/>
        <v>1350</v>
      </c>
    </row>
    <row r="82" spans="2:8">
      <c r="B82" s="15">
        <f t="shared" si="15"/>
        <v>76</v>
      </c>
      <c r="C82" s="16" t="s">
        <v>91</v>
      </c>
      <c r="D82" s="16">
        <v>2944</v>
      </c>
      <c r="E82" s="17">
        <v>3</v>
      </c>
      <c r="F82" s="20">
        <v>450</v>
      </c>
      <c r="G82" s="20">
        <v>400</v>
      </c>
      <c r="H82" s="19">
        <f t="shared" si="14"/>
        <v>1350</v>
      </c>
    </row>
    <row r="83" spans="2:8">
      <c r="B83" s="15">
        <f t="shared" si="15"/>
        <v>77</v>
      </c>
      <c r="C83" s="16" t="s">
        <v>94</v>
      </c>
      <c r="D83" s="16">
        <v>2890</v>
      </c>
      <c r="E83" s="17">
        <v>3</v>
      </c>
      <c r="F83" s="20">
        <v>450</v>
      </c>
      <c r="G83" s="20">
        <v>300</v>
      </c>
      <c r="H83" s="19">
        <f t="shared" si="14"/>
        <v>1350</v>
      </c>
    </row>
    <row r="84" spans="2:8">
      <c r="B84" s="15">
        <f t="shared" si="15"/>
        <v>78</v>
      </c>
      <c r="C84" s="16" t="s">
        <v>120</v>
      </c>
      <c r="D84" s="16">
        <v>10</v>
      </c>
      <c r="E84" s="17">
        <v>0</v>
      </c>
      <c r="F84" s="20">
        <v>0</v>
      </c>
      <c r="G84" s="20">
        <v>0</v>
      </c>
      <c r="H84" s="19">
        <f t="shared" si="14"/>
        <v>0</v>
      </c>
    </row>
    <row r="85" spans="2:8">
      <c r="B85" s="15">
        <f t="shared" si="15"/>
        <v>79</v>
      </c>
      <c r="C85" s="16" t="s">
        <v>97</v>
      </c>
      <c r="D85" s="16">
        <v>237</v>
      </c>
      <c r="E85" s="17">
        <v>3</v>
      </c>
      <c r="F85" s="20">
        <v>200</v>
      </c>
      <c r="G85" s="20">
        <v>250</v>
      </c>
      <c r="H85" s="19">
        <f t="shared" si="14"/>
        <v>600</v>
      </c>
    </row>
    <row r="86" spans="2:8">
      <c r="B86" s="15">
        <f t="shared" si="15"/>
        <v>80</v>
      </c>
      <c r="C86" s="16" t="s">
        <v>100</v>
      </c>
      <c r="D86" s="16">
        <v>1415</v>
      </c>
      <c r="E86" s="17">
        <v>3</v>
      </c>
      <c r="F86" s="20">
        <v>300</v>
      </c>
      <c r="G86" s="20">
        <v>200</v>
      </c>
      <c r="H86" s="19">
        <f t="shared" si="14"/>
        <v>900</v>
      </c>
    </row>
    <row r="87" spans="2:8" ht="15.75" thickBot="1">
      <c r="B87" s="21">
        <f t="shared" si="15"/>
        <v>81</v>
      </c>
      <c r="C87" s="22" t="s">
        <v>121</v>
      </c>
      <c r="D87" s="22">
        <v>25</v>
      </c>
      <c r="E87" s="23">
        <v>0</v>
      </c>
      <c r="F87" s="24">
        <v>0</v>
      </c>
      <c r="G87" s="24">
        <v>0</v>
      </c>
      <c r="H87" s="25">
        <f t="shared" si="14"/>
        <v>0</v>
      </c>
    </row>
  </sheetData>
  <sheetCalcPr fullCalcOnLoad="1"/>
  <mergeCells count="3">
    <mergeCell ref="V5:X5"/>
    <mergeCell ref="Y5:AA5"/>
    <mergeCell ref="AB5:AD5"/>
  </mergeCells>
  <phoneticPr fontId="4" type="noConversion"/>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sheetPr codeName="Sheet5"/>
  <dimension ref="A1"/>
  <sheetViews>
    <sheetView topLeftCell="A49" workbookViewId="0">
      <selection activeCell="A68" sqref="A68"/>
    </sheetView>
  </sheetViews>
  <sheetFormatPr defaultRowHeight="15"/>
  <sheetData/>
  <phoneticPr fontId="4"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dimension ref="A1:AN68"/>
  <sheetViews>
    <sheetView showGridLines="0" topLeftCell="G95" zoomScale="75" zoomScaleNormal="75" workbookViewId="0">
      <selection activeCell="J131" sqref="I131:J131"/>
    </sheetView>
  </sheetViews>
  <sheetFormatPr defaultRowHeight="15"/>
  <cols>
    <col min="1" max="1" width="18" hidden="1" customWidth="1"/>
    <col min="2" max="2" width="11.42578125" hidden="1" customWidth="1"/>
    <col min="3" max="3" width="9.42578125" hidden="1" customWidth="1"/>
    <col min="4" max="4" width="5.7109375" hidden="1" customWidth="1"/>
    <col min="5" max="5" width="7.140625" hidden="1" customWidth="1"/>
    <col min="6" max="6" width="0" hidden="1" customWidth="1"/>
    <col min="7" max="7" width="0.7109375" customWidth="1"/>
    <col min="8" max="8" width="6.140625" customWidth="1"/>
    <col min="9" max="9" width="10" customWidth="1"/>
    <col min="10" max="10" width="9.85546875" customWidth="1"/>
    <col min="11" max="11" width="11.42578125" customWidth="1"/>
    <col min="12" max="12" width="11.42578125" bestFit="1" customWidth="1"/>
    <col min="13" max="13" width="11.42578125" customWidth="1"/>
    <col min="14" max="14" width="9.85546875" customWidth="1"/>
    <col min="15" max="15" width="11.5703125" customWidth="1"/>
    <col min="17" max="17" width="11.28515625" customWidth="1"/>
    <col min="19" max="19" width="11.28515625" customWidth="1"/>
    <col min="20" max="23" width="20.140625" customWidth="1"/>
    <col min="24" max="24" width="11.7109375" bestFit="1" customWidth="1"/>
    <col min="25" max="25" width="10.85546875" customWidth="1"/>
    <col min="26" max="26" width="10.140625" customWidth="1"/>
    <col min="30" max="37" width="11.28515625" customWidth="1"/>
    <col min="38" max="39" width="1" customWidth="1"/>
  </cols>
  <sheetData>
    <row r="1" spans="1:40" ht="60">
      <c r="A1" s="87" t="s">
        <v>291</v>
      </c>
      <c r="B1" s="17">
        <v>1</v>
      </c>
      <c r="C1" s="17">
        <v>1</v>
      </c>
      <c r="D1" s="17">
        <v>1</v>
      </c>
      <c r="E1" s="17">
        <v>1</v>
      </c>
      <c r="F1" s="32">
        <v>203</v>
      </c>
      <c r="H1" s="117"/>
      <c r="I1" s="17"/>
      <c r="J1" s="17"/>
      <c r="K1" s="17"/>
      <c r="T1" s="150" t="s">
        <v>330</v>
      </c>
      <c r="U1" s="151"/>
      <c r="V1" s="151"/>
      <c r="W1" s="56"/>
      <c r="X1" s="2" t="s">
        <v>331</v>
      </c>
      <c r="Y1" s="42">
        <f>VLOOKUP("yes",X3:Y50,2,0)</f>
        <v>48</v>
      </c>
      <c r="Z1" s="2" t="s">
        <v>332</v>
      </c>
      <c r="AA1" s="42">
        <f>VLOOKUP("yes",Z3:AA50,2,0)</f>
        <v>48</v>
      </c>
      <c r="AB1" s="2" t="s">
        <v>333</v>
      </c>
      <c r="AC1" s="42">
        <f>VLOOKUP("yes",AB3:AC50,2,0)</f>
        <v>48</v>
      </c>
      <c r="AD1" s="2" t="s">
        <v>334</v>
      </c>
      <c r="AE1" s="42">
        <f>VLOOKUP("yes",AD3:AE50,2,0)</f>
        <v>48</v>
      </c>
    </row>
    <row r="2" spans="1:40" ht="30.75" thickBot="1">
      <c r="A2" s="87" t="s">
        <v>196</v>
      </c>
      <c r="B2" s="17">
        <v>0</v>
      </c>
      <c r="C2" s="17">
        <v>0</v>
      </c>
      <c r="D2" s="17">
        <v>0</v>
      </c>
      <c r="E2" s="17">
        <v>0</v>
      </c>
      <c r="F2" s="32">
        <v>2067</v>
      </c>
      <c r="H2" s="44" t="s">
        <v>110</v>
      </c>
      <c r="I2" s="44" t="s">
        <v>42</v>
      </c>
      <c r="J2" s="45" t="s">
        <v>43</v>
      </c>
      <c r="K2" s="46" t="s">
        <v>124</v>
      </c>
      <c r="L2" s="135" t="s">
        <v>255</v>
      </c>
      <c r="M2" s="135" t="s">
        <v>287</v>
      </c>
      <c r="N2" s="135" t="s">
        <v>190</v>
      </c>
      <c r="O2" s="135" t="s">
        <v>288</v>
      </c>
      <c r="P2" s="135" t="s">
        <v>191</v>
      </c>
      <c r="Q2" s="135" t="s">
        <v>289</v>
      </c>
      <c r="R2" s="135" t="s">
        <v>254</v>
      </c>
      <c r="S2" s="136" t="s">
        <v>290</v>
      </c>
      <c r="T2" s="143" t="s">
        <v>255</v>
      </c>
      <c r="U2" s="139" t="s">
        <v>190</v>
      </c>
      <c r="V2" s="139" t="s">
        <v>191</v>
      </c>
      <c r="W2" s="140" t="s">
        <v>254</v>
      </c>
      <c r="X2" s="1" t="s">
        <v>255</v>
      </c>
      <c r="Y2" s="1" t="s">
        <v>26</v>
      </c>
      <c r="Z2" s="1" t="s">
        <v>190</v>
      </c>
      <c r="AA2" s="1" t="s">
        <v>26</v>
      </c>
      <c r="AB2" s="1" t="s">
        <v>191</v>
      </c>
      <c r="AC2" s="1" t="s">
        <v>26</v>
      </c>
      <c r="AD2" s="1" t="s">
        <v>254</v>
      </c>
      <c r="AE2" s="1" t="s">
        <v>26</v>
      </c>
      <c r="AF2" s="138"/>
      <c r="AG2" s="138"/>
      <c r="AH2" s="138"/>
      <c r="AI2" s="138"/>
      <c r="AJ2" s="138"/>
      <c r="AK2" s="138"/>
      <c r="AN2" s="138" t="s">
        <v>8</v>
      </c>
    </row>
    <row r="3" spans="1:40">
      <c r="A3" s="87" t="s">
        <v>197</v>
      </c>
      <c r="B3" s="17">
        <v>0</v>
      </c>
      <c r="C3" s="17">
        <v>0</v>
      </c>
      <c r="D3" s="17">
        <v>1</v>
      </c>
      <c r="E3" s="17">
        <v>0</v>
      </c>
      <c r="F3" s="32">
        <v>981</v>
      </c>
      <c r="H3" s="131">
        <v>1</v>
      </c>
      <c r="I3" s="132" t="str">
        <f ca="1">'Consultant profile'!M7</f>
        <v>Albany NY</v>
      </c>
      <c r="J3" s="132">
        <f ca="1">'Consultant profile'!N7</f>
        <v>306</v>
      </c>
      <c r="K3" s="132">
        <f ca="1">'Consultant profile'!O7</f>
        <v>306</v>
      </c>
      <c r="L3" s="96">
        <f ca="1">IF(K3&lt;'Airline Elite'!$A$2,1,IF('Airline Elite'!$A$3&gt;=K3, 'Airline Elite'!$B$2, 'Airline Elite'!$B$3))</f>
        <v>1</v>
      </c>
      <c r="M3" s="17">
        <f ca="1">L3*J3</f>
        <v>306</v>
      </c>
      <c r="N3" s="96">
        <f ca="1">IF(K3&lt;'Airline Elite'!$A$2,1,IF('Airline Elite'!$A$3&gt;=K3, 'Airline Elite'!$C$2, 'Airline Elite'!$C$3))</f>
        <v>1</v>
      </c>
      <c r="O3" s="17">
        <f ca="1">N3*J3</f>
        <v>306</v>
      </c>
      <c r="P3" s="96">
        <f ca="1">IF(K3&lt;'Airline Elite'!$A$2,1,IF('Airline Elite'!$A$3&gt;=K3, 'Airline Elite'!$D$2, IF('Airline Elite'!$A$6&gt;=K3,'Airline Elite'!$D$5, 'Airline Elite'!$D$6)))</f>
        <v>1</v>
      </c>
      <c r="Q3" s="17">
        <f ca="1">P3*J3</f>
        <v>306</v>
      </c>
      <c r="R3" s="96">
        <f ca="1">IF(K3&lt;'Airline Elite'!$A$2,1,IF('Airline Elite'!$A$3&gt;=K3, 'Airline Elite'!$E$2, 'Airline Elite'!$E$3))</f>
        <v>1</v>
      </c>
      <c r="S3" s="17">
        <f>R3*J3</f>
        <v>306</v>
      </c>
      <c r="T3" s="141" t="str">
        <f>IF(M3&gt;=$J$59,"Ticket", " ")</f>
        <v xml:space="preserve"> </v>
      </c>
      <c r="U3" s="27" t="str">
        <f>IF(O3&gt;=$J$60,"Ticket", " ")</f>
        <v xml:space="preserve"> </v>
      </c>
      <c r="V3" s="27" t="str">
        <f>IF(Q3&gt;=$J$61,"Ticket", " ")</f>
        <v xml:space="preserve"> </v>
      </c>
      <c r="W3" s="28" t="str">
        <f>IF(S3&gt;=$J$62,"Ticket", " ")</f>
        <v xml:space="preserve"> </v>
      </c>
      <c r="X3" t="str">
        <f>IF(T4=" ", "no", "yes")</f>
        <v>no</v>
      </c>
      <c r="Y3">
        <f>H3</f>
        <v>1</v>
      </c>
      <c r="Z3" t="str">
        <f>IF(U4=" ", "no", "yes")</f>
        <v>no</v>
      </c>
      <c r="AA3">
        <f>H3</f>
        <v>1</v>
      </c>
      <c r="AB3" t="str">
        <f>IF(V4=" ", "no", "yes")</f>
        <v>no</v>
      </c>
      <c r="AC3">
        <f>H3</f>
        <v>1</v>
      </c>
      <c r="AD3" t="str">
        <f>IF(W4=" ", "no", "yes")</f>
        <v>no</v>
      </c>
      <c r="AE3">
        <f>H3</f>
        <v>1</v>
      </c>
      <c r="AF3" s="17"/>
      <c r="AG3" s="17"/>
      <c r="AH3" s="17"/>
      <c r="AI3" s="17"/>
      <c r="AJ3" s="17"/>
      <c r="AK3" s="17"/>
    </row>
    <row r="4" spans="1:40">
      <c r="A4" s="87" t="s">
        <v>198</v>
      </c>
      <c r="B4" s="17">
        <v>0</v>
      </c>
      <c r="C4" s="17">
        <v>0</v>
      </c>
      <c r="D4" s="17">
        <v>0</v>
      </c>
      <c r="E4" s="17">
        <v>0</v>
      </c>
      <c r="F4" s="32">
        <v>2498</v>
      </c>
      <c r="H4" s="133">
        <f>H3+1</f>
        <v>2</v>
      </c>
      <c r="I4" s="30" t="str">
        <f ca="1">'Consultant profile'!M8</f>
        <v>Albany NY</v>
      </c>
      <c r="J4" s="30">
        <f ca="1">'Consultant profile'!N8</f>
        <v>306</v>
      </c>
      <c r="K4" s="30">
        <f ca="1">'Consultant profile'!O8</f>
        <v>612</v>
      </c>
      <c r="L4" s="96">
        <f ca="1">IF(K4&lt;'Airline Elite'!$A$2,1,IF('Airline Elite'!$A$3&gt;=K4, 'Airline Elite'!$B$2, 'Airline Elite'!$B$3))</f>
        <v>1</v>
      </c>
      <c r="M4" s="17">
        <f ca="1">L4*J4+M3</f>
        <v>612</v>
      </c>
      <c r="N4" s="96">
        <f ca="1">IF(K4&lt;'Airline Elite'!$A$2,1,IF('Airline Elite'!$A$3&gt;=K4, 'Airline Elite'!$C$2, 'Airline Elite'!$C$3))</f>
        <v>1</v>
      </c>
      <c r="O4" s="17">
        <f ca="1">N4*J4+O3</f>
        <v>612</v>
      </c>
      <c r="P4" s="96">
        <f ca="1">IF(K4&lt;'Airline Elite'!$A$2,1,IF('Airline Elite'!$A$3&gt;=K4, 'Airline Elite'!$D$2, IF('Airline Elite'!$A$6&gt;=K4,'Airline Elite'!$D$5, 'Airline Elite'!$D$6)))</f>
        <v>1</v>
      </c>
      <c r="Q4" s="17">
        <f ca="1">P4*J4+Q3</f>
        <v>612</v>
      </c>
      <c r="R4" s="96">
        <f ca="1">IF(K4&lt;'Airline Elite'!$A$2,1,IF('Airline Elite'!$A$3&gt;=K4, 'Airline Elite'!$E$2, 'Airline Elite'!$E$3))</f>
        <v>1</v>
      </c>
      <c r="S4" s="17">
        <f>R4*J4+S3</f>
        <v>612</v>
      </c>
      <c r="T4" s="87" t="str">
        <f t="shared" ref="T4:T50" si="0">IF(M4&gt;=$J$59,"Ticket", " ")</f>
        <v xml:space="preserve"> </v>
      </c>
      <c r="U4" s="17" t="str">
        <f t="shared" ref="U4:U50" si="1">IF(O4&gt;=$J$60,"Ticket", " ")</f>
        <v xml:space="preserve"> </v>
      </c>
      <c r="V4" s="17" t="str">
        <f t="shared" ref="V4:V51" si="2">IF(Q4&gt;=$J$61,"Ticket", " ")</f>
        <v xml:space="preserve"> </v>
      </c>
      <c r="W4" s="32" t="str">
        <f t="shared" ref="W4:W50" si="3">IF(S4&gt;=$J$62,"Ticket", " ")</f>
        <v xml:space="preserve"> </v>
      </c>
      <c r="X4" t="str">
        <f t="shared" ref="X4:X49" si="4">IF(T5=" ", "no", "yes")</f>
        <v>no</v>
      </c>
      <c r="Y4">
        <f t="shared" ref="Y4:Y50" si="5">H4</f>
        <v>2</v>
      </c>
      <c r="Z4" t="str">
        <f t="shared" ref="Z4:Z49" si="6">IF(U5=" ", "no", "yes")</f>
        <v>no</v>
      </c>
      <c r="AA4">
        <f t="shared" ref="AA4:AA50" si="7">H4</f>
        <v>2</v>
      </c>
      <c r="AB4" t="str">
        <f t="shared" ref="AB4:AB49" si="8">IF(V5=" ", "no", "yes")</f>
        <v>no</v>
      </c>
      <c r="AC4">
        <f t="shared" ref="AC4:AC50" si="9">H4</f>
        <v>2</v>
      </c>
      <c r="AD4" t="str">
        <f t="shared" ref="AD4:AD50" si="10">IF(W5=" ", "no", "yes")</f>
        <v>no</v>
      </c>
      <c r="AE4">
        <f t="shared" ref="AE4:AE50" si="11">H4</f>
        <v>2</v>
      </c>
      <c r="AF4" s="17"/>
      <c r="AG4" s="17"/>
      <c r="AH4" s="17"/>
      <c r="AI4" s="17"/>
      <c r="AJ4" s="17"/>
      <c r="AK4" s="17"/>
    </row>
    <row r="5" spans="1:40">
      <c r="A5" s="87" t="s">
        <v>199</v>
      </c>
      <c r="B5" s="17">
        <v>1</v>
      </c>
      <c r="C5" s="17">
        <v>1</v>
      </c>
      <c r="D5" s="17">
        <v>1</v>
      </c>
      <c r="E5" s="17">
        <v>1</v>
      </c>
      <c r="F5" s="32">
        <v>211</v>
      </c>
      <c r="H5" s="133">
        <f t="shared" ref="H5:H50" si="12">H4+1</f>
        <v>3</v>
      </c>
      <c r="I5" s="30" t="str">
        <f ca="1">'Consultant profile'!M9</f>
        <v>Albany NY</v>
      </c>
      <c r="J5" s="30">
        <f ca="1">'Consultant profile'!N9</f>
        <v>306</v>
      </c>
      <c r="K5" s="30">
        <f ca="1">'Consultant profile'!O9</f>
        <v>918</v>
      </c>
      <c r="L5" s="96">
        <f ca="1">IF(K5&lt;'Airline Elite'!$A$2,1,IF('Airline Elite'!$A$3&gt;=K5, 'Airline Elite'!$B$2, 'Airline Elite'!$B$3))</f>
        <v>1</v>
      </c>
      <c r="M5" s="17">
        <f t="shared" ref="M5:M50" si="13">L5*J5+M4</f>
        <v>918</v>
      </c>
      <c r="N5" s="96">
        <f ca="1">IF(K5&lt;'Airline Elite'!$A$2,1,IF('Airline Elite'!$A$3&gt;=K5, 'Airline Elite'!$C$2, 'Airline Elite'!$C$3))</f>
        <v>1</v>
      </c>
      <c r="O5" s="17">
        <f t="shared" ref="O5:O50" si="14">N5*J5+O4</f>
        <v>918</v>
      </c>
      <c r="P5" s="96">
        <f ca="1">IF(K5&lt;'Airline Elite'!$A$2,1,IF('Airline Elite'!$A$3&gt;=K5, 'Airline Elite'!$D$2, IF('Airline Elite'!$A$6&gt;=K5,'Airline Elite'!$D$5, 'Airline Elite'!$D$6)))</f>
        <v>1</v>
      </c>
      <c r="Q5" s="17">
        <f t="shared" ref="Q5:Q50" si="15">P5*J5+Q4</f>
        <v>918</v>
      </c>
      <c r="R5" s="96">
        <f ca="1">IF(K5&lt;'Airline Elite'!$A$2,1,IF('Airline Elite'!$A$3&gt;=K5, 'Airline Elite'!$E$2, 'Airline Elite'!$E$3))</f>
        <v>1</v>
      </c>
      <c r="S5" s="17">
        <f t="shared" ref="S5:S50" si="16">R5*J5+S4</f>
        <v>918</v>
      </c>
      <c r="T5" s="87" t="str">
        <f t="shared" si="0"/>
        <v xml:space="preserve"> </v>
      </c>
      <c r="U5" s="17" t="str">
        <f t="shared" si="1"/>
        <v xml:space="preserve"> </v>
      </c>
      <c r="V5" s="17" t="str">
        <f t="shared" si="2"/>
        <v xml:space="preserve"> </v>
      </c>
      <c r="W5" s="32" t="str">
        <f t="shared" si="3"/>
        <v xml:space="preserve"> </v>
      </c>
      <c r="X5" t="str">
        <f t="shared" si="4"/>
        <v>no</v>
      </c>
      <c r="Y5">
        <f t="shared" si="5"/>
        <v>3</v>
      </c>
      <c r="Z5" t="str">
        <f t="shared" si="6"/>
        <v>no</v>
      </c>
      <c r="AA5">
        <f t="shared" si="7"/>
        <v>3</v>
      </c>
      <c r="AB5" t="str">
        <f t="shared" si="8"/>
        <v>no</v>
      </c>
      <c r="AC5">
        <f t="shared" si="9"/>
        <v>3</v>
      </c>
      <c r="AD5" t="str">
        <f t="shared" si="10"/>
        <v>no</v>
      </c>
      <c r="AE5">
        <f t="shared" si="11"/>
        <v>3</v>
      </c>
      <c r="AF5" s="17"/>
      <c r="AG5" s="17"/>
      <c r="AH5" s="17"/>
      <c r="AI5" s="17"/>
      <c r="AJ5" s="17"/>
      <c r="AK5" s="17"/>
    </row>
    <row r="6" spans="1:40">
      <c r="A6" s="87" t="s">
        <v>200</v>
      </c>
      <c r="B6" s="17">
        <v>1</v>
      </c>
      <c r="C6" s="17">
        <v>0</v>
      </c>
      <c r="D6" s="17">
        <v>1</v>
      </c>
      <c r="E6" s="17">
        <v>1</v>
      </c>
      <c r="F6" s="32">
        <v>419</v>
      </c>
      <c r="H6" s="133">
        <f t="shared" si="12"/>
        <v>4</v>
      </c>
      <c r="I6" s="30" t="str">
        <f ca="1">'Consultant profile'!M10</f>
        <v>Albany NY</v>
      </c>
      <c r="J6" s="30">
        <f ca="1">'Consultant profile'!N10</f>
        <v>306</v>
      </c>
      <c r="K6" s="30">
        <f ca="1">'Consultant profile'!O10</f>
        <v>1224</v>
      </c>
      <c r="L6" s="96">
        <f ca="1">IF(K6&lt;'Airline Elite'!$A$2,1,IF('Airline Elite'!$A$3&gt;=K6, 'Airline Elite'!$B$2, 'Airline Elite'!$B$3))</f>
        <v>1</v>
      </c>
      <c r="M6" s="17">
        <f t="shared" si="13"/>
        <v>1224</v>
      </c>
      <c r="N6" s="96">
        <f ca="1">IF(K6&lt;'Airline Elite'!$A$2,1,IF('Airline Elite'!$A$3&gt;=K6, 'Airline Elite'!$C$2, 'Airline Elite'!$C$3))</f>
        <v>1</v>
      </c>
      <c r="O6" s="17">
        <f t="shared" si="14"/>
        <v>1224</v>
      </c>
      <c r="P6" s="96">
        <f ca="1">IF(K6&lt;'Airline Elite'!$A$2,1,IF('Airline Elite'!$A$3&gt;=K6, 'Airline Elite'!$D$2, IF('Airline Elite'!$A$6&gt;=K6,'Airline Elite'!$D$5, 'Airline Elite'!$D$6)))</f>
        <v>1</v>
      </c>
      <c r="Q6" s="17">
        <f t="shared" si="15"/>
        <v>1224</v>
      </c>
      <c r="R6" s="96">
        <f ca="1">IF(K6&lt;'Airline Elite'!$A$2,1,IF('Airline Elite'!$A$3&gt;=K6, 'Airline Elite'!$E$2, 'Airline Elite'!$E$3))</f>
        <v>1</v>
      </c>
      <c r="S6" s="17">
        <f t="shared" si="16"/>
        <v>1224</v>
      </c>
      <c r="T6" s="87" t="str">
        <f t="shared" si="0"/>
        <v xml:space="preserve"> </v>
      </c>
      <c r="U6" s="17" t="str">
        <f t="shared" si="1"/>
        <v xml:space="preserve"> </v>
      </c>
      <c r="V6" s="17" t="str">
        <f t="shared" si="2"/>
        <v xml:space="preserve"> </v>
      </c>
      <c r="W6" s="32" t="str">
        <f t="shared" si="3"/>
        <v xml:space="preserve"> </v>
      </c>
      <c r="X6" t="str">
        <f t="shared" si="4"/>
        <v>no</v>
      </c>
      <c r="Y6">
        <f t="shared" si="5"/>
        <v>4</v>
      </c>
      <c r="Z6" t="str">
        <f t="shared" si="6"/>
        <v>no</v>
      </c>
      <c r="AA6">
        <f t="shared" si="7"/>
        <v>4</v>
      </c>
      <c r="AB6" t="str">
        <f t="shared" si="8"/>
        <v>no</v>
      </c>
      <c r="AC6">
        <f t="shared" si="9"/>
        <v>4</v>
      </c>
      <c r="AD6" t="str">
        <f t="shared" si="10"/>
        <v>no</v>
      </c>
      <c r="AE6">
        <f t="shared" si="11"/>
        <v>4</v>
      </c>
      <c r="AF6" s="17"/>
      <c r="AG6" s="17"/>
      <c r="AH6" s="17"/>
      <c r="AI6" s="17"/>
      <c r="AJ6" s="17"/>
      <c r="AK6" s="17"/>
    </row>
    <row r="7" spans="1:40">
      <c r="A7" s="87" t="s">
        <v>201</v>
      </c>
      <c r="B7" s="17">
        <v>1</v>
      </c>
      <c r="C7" s="17">
        <v>0</v>
      </c>
      <c r="D7" s="17">
        <v>1</v>
      </c>
      <c r="E7" s="17">
        <v>1</v>
      </c>
      <c r="F7" s="32">
        <v>762</v>
      </c>
      <c r="H7" s="133">
        <f t="shared" si="12"/>
        <v>5</v>
      </c>
      <c r="I7" s="30" t="str">
        <f ca="1">'Consultant profile'!M11</f>
        <v>Albany NY</v>
      </c>
      <c r="J7" s="30">
        <f ca="1">'Consultant profile'!N11</f>
        <v>306</v>
      </c>
      <c r="K7" s="30">
        <f ca="1">'Consultant profile'!O11</f>
        <v>1530</v>
      </c>
      <c r="L7" s="96">
        <f ca="1">IF(K7&lt;'Airline Elite'!$A$2,1,IF('Airline Elite'!$A$3&gt;=K7, 'Airline Elite'!$B$2, 'Airline Elite'!$B$3))</f>
        <v>1</v>
      </c>
      <c r="M7" s="17">
        <f t="shared" si="13"/>
        <v>1530</v>
      </c>
      <c r="N7" s="96">
        <f ca="1">IF(K7&lt;'Airline Elite'!$A$2,1,IF('Airline Elite'!$A$3&gt;=K7, 'Airline Elite'!$C$2, 'Airline Elite'!$C$3))</f>
        <v>1</v>
      </c>
      <c r="O7" s="17">
        <f t="shared" si="14"/>
        <v>1530</v>
      </c>
      <c r="P7" s="96">
        <f ca="1">IF(K7&lt;'Airline Elite'!$A$2,1,IF('Airline Elite'!$A$3&gt;=K7, 'Airline Elite'!$D$2, IF('Airline Elite'!$A$6&gt;=K7,'Airline Elite'!$D$5, 'Airline Elite'!$D$6)))</f>
        <v>1</v>
      </c>
      <c r="Q7" s="17">
        <f t="shared" si="15"/>
        <v>1530</v>
      </c>
      <c r="R7" s="96">
        <f ca="1">IF(K7&lt;'Airline Elite'!$A$2,1,IF('Airline Elite'!$A$3&gt;=K7, 'Airline Elite'!$E$2, 'Airline Elite'!$E$3))</f>
        <v>1</v>
      </c>
      <c r="S7" s="17">
        <f t="shared" si="16"/>
        <v>1530</v>
      </c>
      <c r="T7" s="87" t="str">
        <f t="shared" si="0"/>
        <v xml:space="preserve"> </v>
      </c>
      <c r="U7" s="17" t="str">
        <f t="shared" si="1"/>
        <v xml:space="preserve"> </v>
      </c>
      <c r="V7" s="17" t="str">
        <f t="shared" si="2"/>
        <v xml:space="preserve"> </v>
      </c>
      <c r="W7" s="32" t="str">
        <f t="shared" si="3"/>
        <v xml:space="preserve"> </v>
      </c>
      <c r="X7" t="str">
        <f t="shared" si="4"/>
        <v>no</v>
      </c>
      <c r="Y7">
        <f t="shared" si="5"/>
        <v>5</v>
      </c>
      <c r="Z7" t="str">
        <f t="shared" si="6"/>
        <v>no</v>
      </c>
      <c r="AA7">
        <f t="shared" si="7"/>
        <v>5</v>
      </c>
      <c r="AB7" t="str">
        <f t="shared" si="8"/>
        <v>no</v>
      </c>
      <c r="AC7">
        <f t="shared" si="9"/>
        <v>5</v>
      </c>
      <c r="AD7" t="str">
        <f t="shared" si="10"/>
        <v>no</v>
      </c>
      <c r="AE7">
        <f t="shared" si="11"/>
        <v>5</v>
      </c>
      <c r="AF7" s="17"/>
      <c r="AG7" s="17"/>
      <c r="AH7" s="17"/>
      <c r="AI7" s="17"/>
      <c r="AJ7" s="17"/>
      <c r="AK7" s="17"/>
    </row>
    <row r="8" spans="1:40">
      <c r="A8" s="87" t="s">
        <v>202</v>
      </c>
      <c r="B8" s="17">
        <v>0</v>
      </c>
      <c r="C8" s="17">
        <v>1</v>
      </c>
      <c r="D8" s="17">
        <v>0</v>
      </c>
      <c r="E8" s="17">
        <v>0</v>
      </c>
      <c r="F8" s="32">
        <v>554</v>
      </c>
      <c r="H8" s="133">
        <f t="shared" si="12"/>
        <v>6</v>
      </c>
      <c r="I8" s="30" t="str">
        <f ca="1">'Consultant profile'!M12</f>
        <v>Albany NY</v>
      </c>
      <c r="J8" s="30">
        <f ca="1">'Consultant profile'!N12</f>
        <v>306</v>
      </c>
      <c r="K8" s="30">
        <f ca="1">'Consultant profile'!O12</f>
        <v>1836</v>
      </c>
      <c r="L8" s="96">
        <f ca="1">IF(K8&lt;'Airline Elite'!$A$2,1,IF('Airline Elite'!$A$3&gt;=K8, 'Airline Elite'!$B$2, 'Airline Elite'!$B$3))</f>
        <v>1</v>
      </c>
      <c r="M8" s="17">
        <f t="shared" si="13"/>
        <v>1836</v>
      </c>
      <c r="N8" s="96">
        <f ca="1">IF(K8&lt;'Airline Elite'!$A$2,1,IF('Airline Elite'!$A$3&gt;=K8, 'Airline Elite'!$C$2, 'Airline Elite'!$C$3))</f>
        <v>1</v>
      </c>
      <c r="O8" s="17">
        <f t="shared" si="14"/>
        <v>1836</v>
      </c>
      <c r="P8" s="96">
        <f ca="1">IF(K8&lt;'Airline Elite'!$A$2,1,IF('Airline Elite'!$A$3&gt;=K8, 'Airline Elite'!$D$2, IF('Airline Elite'!$A$6&gt;=K8,'Airline Elite'!$D$5, 'Airline Elite'!$D$6)))</f>
        <v>1</v>
      </c>
      <c r="Q8" s="17">
        <f t="shared" si="15"/>
        <v>1836</v>
      </c>
      <c r="R8" s="96">
        <f ca="1">IF(K8&lt;'Airline Elite'!$A$2,1,IF('Airline Elite'!$A$3&gt;=K8, 'Airline Elite'!$E$2, 'Airline Elite'!$E$3))</f>
        <v>1</v>
      </c>
      <c r="S8" s="17">
        <f t="shared" si="16"/>
        <v>1836</v>
      </c>
      <c r="T8" s="87" t="str">
        <f t="shared" si="0"/>
        <v xml:space="preserve"> </v>
      </c>
      <c r="U8" s="17" t="str">
        <f t="shared" si="1"/>
        <v xml:space="preserve"> </v>
      </c>
      <c r="V8" s="17" t="str">
        <f t="shared" si="2"/>
        <v xml:space="preserve"> </v>
      </c>
      <c r="W8" s="32" t="str">
        <f t="shared" si="3"/>
        <v xml:space="preserve"> </v>
      </c>
      <c r="X8" t="str">
        <f t="shared" si="4"/>
        <v>no</v>
      </c>
      <c r="Y8">
        <f t="shared" si="5"/>
        <v>6</v>
      </c>
      <c r="Z8" t="str">
        <f t="shared" si="6"/>
        <v>no</v>
      </c>
      <c r="AA8">
        <f t="shared" si="7"/>
        <v>6</v>
      </c>
      <c r="AB8" t="str">
        <f t="shared" si="8"/>
        <v>no</v>
      </c>
      <c r="AC8">
        <f t="shared" si="9"/>
        <v>6</v>
      </c>
      <c r="AD8" t="str">
        <f t="shared" si="10"/>
        <v>no</v>
      </c>
      <c r="AE8">
        <f t="shared" si="11"/>
        <v>6</v>
      </c>
      <c r="AF8" s="17"/>
      <c r="AG8" s="17"/>
      <c r="AH8" s="17"/>
      <c r="AI8" s="17"/>
      <c r="AJ8" s="17"/>
      <c r="AK8" s="17"/>
    </row>
    <row r="9" spans="1:40">
      <c r="A9" s="87" t="s">
        <v>203</v>
      </c>
      <c r="B9" s="17">
        <v>1</v>
      </c>
      <c r="C9" s="17">
        <v>1</v>
      </c>
      <c r="D9" s="17">
        <v>1</v>
      </c>
      <c r="E9" s="17">
        <v>1</v>
      </c>
      <c r="F9" s="32">
        <v>5659</v>
      </c>
      <c r="H9" s="133">
        <v>7</v>
      </c>
      <c r="I9" s="30" t="str">
        <f ca="1">'Consultant profile'!M13</f>
        <v>Albany NY</v>
      </c>
      <c r="J9" s="30">
        <f ca="1">'Consultant profile'!N13</f>
        <v>306</v>
      </c>
      <c r="K9" s="30">
        <f ca="1">'Consultant profile'!O13</f>
        <v>2142</v>
      </c>
      <c r="L9" s="96">
        <f ca="1">IF(K9&lt;'Airline Elite'!$A$2,1,IF('Airline Elite'!$A$3&gt;=K9, 'Airline Elite'!$B$2, 'Airline Elite'!$B$3))</f>
        <v>1</v>
      </c>
      <c r="M9" s="17">
        <f t="shared" si="13"/>
        <v>2142</v>
      </c>
      <c r="N9" s="96">
        <f ca="1">IF(K9&lt;'Airline Elite'!$A$2,1,IF('Airline Elite'!$A$3&gt;=K9, 'Airline Elite'!$C$2, 'Airline Elite'!$C$3))</f>
        <v>1</v>
      </c>
      <c r="O9" s="17">
        <f t="shared" si="14"/>
        <v>2142</v>
      </c>
      <c r="P9" s="96">
        <f ca="1">IF(K9&lt;'Airline Elite'!$A$2,1,IF('Airline Elite'!$A$3&gt;=K9, 'Airline Elite'!$D$2, IF('Airline Elite'!$A$6&gt;=K9,'Airline Elite'!$D$5, 'Airline Elite'!$D$6)))</f>
        <v>1</v>
      </c>
      <c r="Q9" s="17">
        <f t="shared" si="15"/>
        <v>2142</v>
      </c>
      <c r="R9" s="96">
        <f ca="1">IF(K9&lt;'Airline Elite'!$A$2,1,IF('Airline Elite'!$A$3&gt;=K9, 'Airline Elite'!$E$2, 'Airline Elite'!$E$3))</f>
        <v>1</v>
      </c>
      <c r="S9" s="17">
        <f t="shared" si="16"/>
        <v>2142</v>
      </c>
      <c r="T9" s="87" t="str">
        <f t="shared" si="0"/>
        <v xml:space="preserve"> </v>
      </c>
      <c r="U9" s="17" t="str">
        <f t="shared" si="1"/>
        <v xml:space="preserve"> </v>
      </c>
      <c r="V9" s="17" t="str">
        <f t="shared" si="2"/>
        <v xml:space="preserve"> </v>
      </c>
      <c r="W9" s="32" t="str">
        <f t="shared" si="3"/>
        <v xml:space="preserve"> </v>
      </c>
      <c r="X9" t="str">
        <f t="shared" si="4"/>
        <v>no</v>
      </c>
      <c r="Y9">
        <f t="shared" si="5"/>
        <v>7</v>
      </c>
      <c r="Z9" t="str">
        <f t="shared" si="6"/>
        <v>no</v>
      </c>
      <c r="AA9">
        <f t="shared" si="7"/>
        <v>7</v>
      </c>
      <c r="AB9" t="str">
        <f t="shared" si="8"/>
        <v>no</v>
      </c>
      <c r="AC9">
        <f t="shared" si="9"/>
        <v>7</v>
      </c>
      <c r="AD9" t="str">
        <f t="shared" si="10"/>
        <v>no</v>
      </c>
      <c r="AE9">
        <f t="shared" si="11"/>
        <v>7</v>
      </c>
      <c r="AF9" s="17"/>
      <c r="AG9" s="17"/>
      <c r="AH9" s="17"/>
      <c r="AI9" s="17"/>
      <c r="AJ9" s="17"/>
      <c r="AK9" s="17"/>
    </row>
    <row r="10" spans="1:40">
      <c r="A10" s="87" t="s">
        <v>204</v>
      </c>
      <c r="B10" s="17">
        <v>0</v>
      </c>
      <c r="C10" s="17">
        <v>0</v>
      </c>
      <c r="D10" s="17">
        <v>0</v>
      </c>
      <c r="E10" s="17">
        <v>0</v>
      </c>
      <c r="F10" s="32">
        <v>1764</v>
      </c>
      <c r="H10" s="133">
        <f>H9+1</f>
        <v>8</v>
      </c>
      <c r="I10" s="30" t="str">
        <f ca="1">'Consultant profile'!M14</f>
        <v>Albany NY</v>
      </c>
      <c r="J10" s="30">
        <f ca="1">'Consultant profile'!N14</f>
        <v>306</v>
      </c>
      <c r="K10" s="30">
        <f ca="1">'Consultant profile'!O14</f>
        <v>2448</v>
      </c>
      <c r="L10" s="96">
        <f ca="1">IF(K10&lt;'Airline Elite'!$A$2,1,IF('Airline Elite'!$A$3&gt;=K10, 'Airline Elite'!$B$2, 'Airline Elite'!$B$3))</f>
        <v>1</v>
      </c>
      <c r="M10" s="17">
        <f t="shared" si="13"/>
        <v>2448</v>
      </c>
      <c r="N10" s="96">
        <f ca="1">IF(K10&lt;'Airline Elite'!$A$2,1,IF('Airline Elite'!$A$3&gt;=K10, 'Airline Elite'!$C$2, 'Airline Elite'!$C$3))</f>
        <v>1</v>
      </c>
      <c r="O10" s="17">
        <f t="shared" si="14"/>
        <v>2448</v>
      </c>
      <c r="P10" s="96">
        <f ca="1">IF(K10&lt;'Airline Elite'!$A$2,1,IF('Airline Elite'!$A$3&gt;=K10, 'Airline Elite'!$D$2, IF('Airline Elite'!$A$6&gt;=K10,'Airline Elite'!$D$5, 'Airline Elite'!$D$6)))</f>
        <v>1</v>
      </c>
      <c r="Q10" s="17">
        <f t="shared" si="15"/>
        <v>2448</v>
      </c>
      <c r="R10" s="96">
        <f ca="1">IF(K10&lt;'Airline Elite'!$A$2,1,IF('Airline Elite'!$A$3&gt;=K10, 'Airline Elite'!$E$2, 'Airline Elite'!$E$3))</f>
        <v>1</v>
      </c>
      <c r="S10" s="17">
        <f t="shared" si="16"/>
        <v>2448</v>
      </c>
      <c r="T10" s="87" t="str">
        <f t="shared" si="0"/>
        <v xml:space="preserve"> </v>
      </c>
      <c r="U10" s="17" t="str">
        <f t="shared" si="1"/>
        <v xml:space="preserve"> </v>
      </c>
      <c r="V10" s="17" t="str">
        <f t="shared" si="2"/>
        <v xml:space="preserve"> </v>
      </c>
      <c r="W10" s="32" t="str">
        <f t="shared" si="3"/>
        <v xml:space="preserve"> </v>
      </c>
      <c r="X10" t="str">
        <f t="shared" si="4"/>
        <v>no</v>
      </c>
      <c r="Y10">
        <f t="shared" si="5"/>
        <v>8</v>
      </c>
      <c r="Z10" t="str">
        <f t="shared" si="6"/>
        <v>no</v>
      </c>
      <c r="AA10">
        <f t="shared" si="7"/>
        <v>8</v>
      </c>
      <c r="AB10" t="str">
        <f t="shared" si="8"/>
        <v>no</v>
      </c>
      <c r="AC10">
        <f t="shared" si="9"/>
        <v>8</v>
      </c>
      <c r="AD10" t="str">
        <f t="shared" si="10"/>
        <v>no</v>
      </c>
      <c r="AE10">
        <f t="shared" si="11"/>
        <v>8</v>
      </c>
      <c r="AF10" s="17"/>
      <c r="AG10" s="17"/>
      <c r="AH10" s="17"/>
      <c r="AI10" s="17"/>
      <c r="AJ10" s="17"/>
      <c r="AK10" s="17"/>
    </row>
    <row r="11" spans="1:40">
      <c r="A11" s="87" t="s">
        <v>205</v>
      </c>
      <c r="B11" s="17">
        <v>1</v>
      </c>
      <c r="C11" s="17">
        <v>1</v>
      </c>
      <c r="D11" s="17">
        <v>1</v>
      </c>
      <c r="E11" s="17">
        <v>1</v>
      </c>
      <c r="F11" s="32">
        <v>811</v>
      </c>
      <c r="H11" s="133">
        <f t="shared" si="12"/>
        <v>9</v>
      </c>
      <c r="I11" s="30" t="str">
        <f ca="1">'Consultant profile'!M15</f>
        <v>Albany NY</v>
      </c>
      <c r="J11" s="30">
        <f ca="1">'Consultant profile'!N15</f>
        <v>306</v>
      </c>
      <c r="K11" s="30">
        <f ca="1">'Consultant profile'!O15</f>
        <v>2754</v>
      </c>
      <c r="L11" s="96">
        <f ca="1">IF(K11&lt;'Airline Elite'!$A$2,1,IF('Airline Elite'!$A$3&gt;=K11, 'Airline Elite'!$B$2, 'Airline Elite'!$B$3))</f>
        <v>1</v>
      </c>
      <c r="M11" s="17">
        <f t="shared" si="13"/>
        <v>2754</v>
      </c>
      <c r="N11" s="96">
        <f ca="1">IF(K11&lt;'Airline Elite'!$A$2,1,IF('Airline Elite'!$A$3&gt;=K11, 'Airline Elite'!$C$2, 'Airline Elite'!$C$3))</f>
        <v>1</v>
      </c>
      <c r="O11" s="17">
        <f t="shared" si="14"/>
        <v>2754</v>
      </c>
      <c r="P11" s="96">
        <f ca="1">IF(K11&lt;'Airline Elite'!$A$2,1,IF('Airline Elite'!$A$3&gt;=K11, 'Airline Elite'!$D$2, IF('Airline Elite'!$A$6&gt;=K11,'Airline Elite'!$D$5, 'Airline Elite'!$D$6)))</f>
        <v>1</v>
      </c>
      <c r="Q11" s="17">
        <f t="shared" si="15"/>
        <v>2754</v>
      </c>
      <c r="R11" s="96">
        <f ca="1">IF(K11&lt;'Airline Elite'!$A$2,1,IF('Airline Elite'!$A$3&gt;=K11, 'Airline Elite'!$E$2, 'Airline Elite'!$E$3))</f>
        <v>1</v>
      </c>
      <c r="S11" s="17">
        <f t="shared" si="16"/>
        <v>2754</v>
      </c>
      <c r="T11" s="87" t="str">
        <f t="shared" si="0"/>
        <v xml:space="preserve"> </v>
      </c>
      <c r="U11" s="17" t="str">
        <f t="shared" si="1"/>
        <v xml:space="preserve"> </v>
      </c>
      <c r="V11" s="17" t="str">
        <f t="shared" si="2"/>
        <v xml:space="preserve"> </v>
      </c>
      <c r="W11" s="32" t="str">
        <f t="shared" si="3"/>
        <v xml:space="preserve"> </v>
      </c>
      <c r="X11" t="str">
        <f t="shared" si="4"/>
        <v>no</v>
      </c>
      <c r="Y11">
        <f t="shared" si="5"/>
        <v>9</v>
      </c>
      <c r="Z11" t="str">
        <f t="shared" si="6"/>
        <v>no</v>
      </c>
      <c r="AA11">
        <f t="shared" si="7"/>
        <v>9</v>
      </c>
      <c r="AB11" t="str">
        <f t="shared" si="8"/>
        <v>no</v>
      </c>
      <c r="AC11">
        <f t="shared" si="9"/>
        <v>9</v>
      </c>
      <c r="AD11" t="str">
        <f t="shared" si="10"/>
        <v>no</v>
      </c>
      <c r="AE11">
        <f t="shared" si="11"/>
        <v>9</v>
      </c>
      <c r="AF11" s="17"/>
      <c r="AG11" s="17"/>
      <c r="AH11" s="17"/>
      <c r="AI11" s="17"/>
      <c r="AJ11" s="17"/>
      <c r="AK11" s="17"/>
    </row>
    <row r="12" spans="1:40">
      <c r="A12" s="87" t="s">
        <v>206</v>
      </c>
      <c r="B12" s="17">
        <v>1</v>
      </c>
      <c r="C12" s="17">
        <v>1</v>
      </c>
      <c r="D12" s="17">
        <v>1</v>
      </c>
      <c r="E12" s="17">
        <v>1</v>
      </c>
      <c r="F12" s="32">
        <v>483</v>
      </c>
      <c r="H12" s="133">
        <f t="shared" si="12"/>
        <v>10</v>
      </c>
      <c r="I12" s="30" t="str">
        <f ca="1">'Consultant profile'!M16</f>
        <v>Albany NY</v>
      </c>
      <c r="J12" s="30">
        <f ca="1">'Consultant profile'!N16</f>
        <v>306</v>
      </c>
      <c r="K12" s="30">
        <f ca="1">'Consultant profile'!O16</f>
        <v>3060</v>
      </c>
      <c r="L12" s="96">
        <f ca="1">IF(K12&lt;'Airline Elite'!$A$2,1,IF('Airline Elite'!$A$3&gt;=K12, 'Airline Elite'!$B$2, 'Airline Elite'!$B$3))</f>
        <v>1</v>
      </c>
      <c r="M12" s="17">
        <f t="shared" si="13"/>
        <v>3060</v>
      </c>
      <c r="N12" s="96">
        <f ca="1">IF(K12&lt;'Airline Elite'!$A$2,1,IF('Airline Elite'!$A$3&gt;=K12, 'Airline Elite'!$C$2, 'Airline Elite'!$C$3))</f>
        <v>1</v>
      </c>
      <c r="O12" s="17">
        <f t="shared" si="14"/>
        <v>3060</v>
      </c>
      <c r="P12" s="96">
        <f ca="1">IF(K12&lt;'Airline Elite'!$A$2,1,IF('Airline Elite'!$A$3&gt;=K12, 'Airline Elite'!$D$2, IF('Airline Elite'!$A$6&gt;=K12,'Airline Elite'!$D$5, 'Airline Elite'!$D$6)))</f>
        <v>1</v>
      </c>
      <c r="Q12" s="17">
        <f t="shared" si="15"/>
        <v>3060</v>
      </c>
      <c r="R12" s="96">
        <f ca="1">IF(K12&lt;'Airline Elite'!$A$2,1,IF('Airline Elite'!$A$3&gt;=K12, 'Airline Elite'!$E$2, 'Airline Elite'!$E$3))</f>
        <v>1</v>
      </c>
      <c r="S12" s="17">
        <f t="shared" si="16"/>
        <v>3060</v>
      </c>
      <c r="T12" s="87" t="str">
        <f t="shared" si="0"/>
        <v xml:space="preserve"> </v>
      </c>
      <c r="U12" s="17" t="str">
        <f t="shared" si="1"/>
        <v xml:space="preserve"> </v>
      </c>
      <c r="V12" s="17" t="str">
        <f t="shared" si="2"/>
        <v xml:space="preserve"> </v>
      </c>
      <c r="W12" s="32" t="str">
        <f t="shared" si="3"/>
        <v xml:space="preserve"> </v>
      </c>
      <c r="X12" t="str">
        <f t="shared" si="4"/>
        <v>no</v>
      </c>
      <c r="Y12">
        <f t="shared" si="5"/>
        <v>10</v>
      </c>
      <c r="Z12" t="str">
        <f t="shared" si="6"/>
        <v>no</v>
      </c>
      <c r="AA12">
        <f t="shared" si="7"/>
        <v>10</v>
      </c>
      <c r="AB12" t="str">
        <f t="shared" si="8"/>
        <v>no</v>
      </c>
      <c r="AC12">
        <f t="shared" si="9"/>
        <v>10</v>
      </c>
      <c r="AD12" t="str">
        <f t="shared" si="10"/>
        <v>no</v>
      </c>
      <c r="AE12">
        <f t="shared" si="11"/>
        <v>10</v>
      </c>
      <c r="AF12" s="17"/>
      <c r="AG12" s="17"/>
      <c r="AH12" s="17"/>
      <c r="AI12" s="17"/>
      <c r="AJ12" s="17"/>
      <c r="AK12" s="17"/>
    </row>
    <row r="13" spans="1:40">
      <c r="A13" s="87" t="s">
        <v>207</v>
      </c>
      <c r="B13" s="17">
        <v>0</v>
      </c>
      <c r="C13" s="17">
        <v>0</v>
      </c>
      <c r="D13" s="17">
        <v>1</v>
      </c>
      <c r="E13" s="17">
        <v>0</v>
      </c>
      <c r="F13" s="32">
        <v>711</v>
      </c>
      <c r="H13" s="133">
        <f t="shared" si="12"/>
        <v>11</v>
      </c>
      <c r="I13" s="30" t="str">
        <f ca="1">'Consultant profile'!M17</f>
        <v>Albany NY</v>
      </c>
      <c r="J13" s="30">
        <f ca="1">'Consultant profile'!N17</f>
        <v>306</v>
      </c>
      <c r="K13" s="30">
        <f ca="1">'Consultant profile'!O17</f>
        <v>3366</v>
      </c>
      <c r="L13" s="96">
        <f ca="1">IF(K13&lt;'Airline Elite'!$A$2,1,IF('Airline Elite'!$A$3&gt;=K13, 'Airline Elite'!$B$2, 'Airline Elite'!$B$3))</f>
        <v>1</v>
      </c>
      <c r="M13" s="17">
        <f t="shared" si="13"/>
        <v>3366</v>
      </c>
      <c r="N13" s="96">
        <f ca="1">IF(K13&lt;'Airline Elite'!$A$2,1,IF('Airline Elite'!$A$3&gt;=K13, 'Airline Elite'!$C$2, 'Airline Elite'!$C$3))</f>
        <v>1</v>
      </c>
      <c r="O13" s="17">
        <f t="shared" si="14"/>
        <v>3366</v>
      </c>
      <c r="P13" s="96">
        <f ca="1">IF(K13&lt;'Airline Elite'!$A$2,1,IF('Airline Elite'!$A$3&gt;=K13, 'Airline Elite'!$D$2, IF('Airline Elite'!$A$6&gt;=K13,'Airline Elite'!$D$5, 'Airline Elite'!$D$6)))</f>
        <v>1</v>
      </c>
      <c r="Q13" s="17">
        <f t="shared" si="15"/>
        <v>3366</v>
      </c>
      <c r="R13" s="96">
        <f ca="1">IF(K13&lt;'Airline Elite'!$A$2,1,IF('Airline Elite'!$A$3&gt;=K13, 'Airline Elite'!$E$2, 'Airline Elite'!$E$3))</f>
        <v>1</v>
      </c>
      <c r="S13" s="17">
        <f t="shared" si="16"/>
        <v>3366</v>
      </c>
      <c r="T13" s="87" t="str">
        <f t="shared" si="0"/>
        <v xml:space="preserve"> </v>
      </c>
      <c r="U13" s="17" t="str">
        <f t="shared" si="1"/>
        <v xml:space="preserve"> </v>
      </c>
      <c r="V13" s="17" t="str">
        <f t="shared" si="2"/>
        <v xml:space="preserve"> </v>
      </c>
      <c r="W13" s="32" t="str">
        <f t="shared" si="3"/>
        <v xml:space="preserve"> </v>
      </c>
      <c r="X13" t="str">
        <f t="shared" si="4"/>
        <v>no</v>
      </c>
      <c r="Y13">
        <f t="shared" si="5"/>
        <v>11</v>
      </c>
      <c r="Z13" t="str">
        <f t="shared" si="6"/>
        <v>no</v>
      </c>
      <c r="AA13">
        <f t="shared" si="7"/>
        <v>11</v>
      </c>
      <c r="AB13" t="str">
        <f t="shared" si="8"/>
        <v>no</v>
      </c>
      <c r="AC13">
        <f t="shared" si="9"/>
        <v>11</v>
      </c>
      <c r="AD13" t="str">
        <f t="shared" si="10"/>
        <v>no</v>
      </c>
      <c r="AE13">
        <f t="shared" si="11"/>
        <v>11</v>
      </c>
      <c r="AF13" s="17"/>
      <c r="AG13" s="17"/>
      <c r="AH13" s="17"/>
      <c r="AI13" s="17"/>
      <c r="AJ13" s="17"/>
      <c r="AK13" s="17"/>
    </row>
    <row r="14" spans="1:40">
      <c r="A14" s="87" t="s">
        <v>208</v>
      </c>
      <c r="B14" s="17">
        <v>1</v>
      </c>
      <c r="C14" s="17">
        <v>1</v>
      </c>
      <c r="D14" s="17">
        <v>1</v>
      </c>
      <c r="E14" s="17">
        <v>1</v>
      </c>
      <c r="F14" s="32">
        <v>553</v>
      </c>
      <c r="H14" s="133">
        <f t="shared" si="12"/>
        <v>12</v>
      </c>
      <c r="I14" s="30" t="str">
        <f ca="1">'Consultant profile'!M18</f>
        <v>Albany NY</v>
      </c>
      <c r="J14" s="30">
        <f ca="1">'Consultant profile'!N18</f>
        <v>306</v>
      </c>
      <c r="K14" s="30">
        <f ca="1">'Consultant profile'!O18</f>
        <v>3672</v>
      </c>
      <c r="L14" s="96">
        <f ca="1">IF(K14&lt;'Airline Elite'!$A$2,1,IF('Airline Elite'!$A$3&gt;=K14, 'Airline Elite'!$B$2, 'Airline Elite'!$B$3))</f>
        <v>1</v>
      </c>
      <c r="M14" s="17">
        <f t="shared" si="13"/>
        <v>3672</v>
      </c>
      <c r="N14" s="96">
        <f ca="1">IF(K14&lt;'Airline Elite'!$A$2,1,IF('Airline Elite'!$A$3&gt;=K14, 'Airline Elite'!$C$2, 'Airline Elite'!$C$3))</f>
        <v>1</v>
      </c>
      <c r="O14" s="17">
        <f t="shared" si="14"/>
        <v>3672</v>
      </c>
      <c r="P14" s="96">
        <f ca="1">IF(K14&lt;'Airline Elite'!$A$2,1,IF('Airline Elite'!$A$3&gt;=K14, 'Airline Elite'!$D$2, IF('Airline Elite'!$A$6&gt;=K14,'Airline Elite'!$D$5, 'Airline Elite'!$D$6)))</f>
        <v>1</v>
      </c>
      <c r="Q14" s="17">
        <f t="shared" si="15"/>
        <v>3672</v>
      </c>
      <c r="R14" s="96">
        <f ca="1">IF(K14&lt;'Airline Elite'!$A$2,1,IF('Airline Elite'!$A$3&gt;=K14, 'Airline Elite'!$E$2, 'Airline Elite'!$E$3))</f>
        <v>1</v>
      </c>
      <c r="S14" s="17">
        <f t="shared" si="16"/>
        <v>3672</v>
      </c>
      <c r="T14" s="87" t="str">
        <f t="shared" si="0"/>
        <v xml:space="preserve"> </v>
      </c>
      <c r="U14" s="17" t="str">
        <f t="shared" si="1"/>
        <v xml:space="preserve"> </v>
      </c>
      <c r="V14" s="17" t="str">
        <f t="shared" si="2"/>
        <v xml:space="preserve"> </v>
      </c>
      <c r="W14" s="32" t="str">
        <f t="shared" si="3"/>
        <v xml:space="preserve"> </v>
      </c>
      <c r="X14" t="str">
        <f t="shared" si="4"/>
        <v>no</v>
      </c>
      <c r="Y14">
        <f t="shared" si="5"/>
        <v>12</v>
      </c>
      <c r="Z14" t="str">
        <f t="shared" si="6"/>
        <v>no</v>
      </c>
      <c r="AA14">
        <f t="shared" si="7"/>
        <v>12</v>
      </c>
      <c r="AB14" t="str">
        <f t="shared" si="8"/>
        <v>no</v>
      </c>
      <c r="AC14">
        <f t="shared" si="9"/>
        <v>12</v>
      </c>
      <c r="AD14" t="str">
        <f t="shared" si="10"/>
        <v>no</v>
      </c>
      <c r="AE14">
        <f t="shared" si="11"/>
        <v>12</v>
      </c>
      <c r="AF14" s="17"/>
      <c r="AG14" s="17"/>
      <c r="AH14" s="17"/>
      <c r="AI14" s="17"/>
      <c r="AJ14" s="17"/>
      <c r="AK14" s="17"/>
    </row>
    <row r="15" spans="1:40">
      <c r="A15" s="87" t="s">
        <v>209</v>
      </c>
      <c r="B15" s="17">
        <v>1</v>
      </c>
      <c r="C15" s="17">
        <v>1</v>
      </c>
      <c r="D15" s="17">
        <v>1</v>
      </c>
      <c r="E15" s="17">
        <v>1</v>
      </c>
      <c r="F15" s="32">
        <v>1564</v>
      </c>
      <c r="H15" s="133">
        <f t="shared" si="12"/>
        <v>13</v>
      </c>
      <c r="I15" s="30" t="str">
        <f ca="1">'Consultant profile'!M19</f>
        <v>Albany NY</v>
      </c>
      <c r="J15" s="30">
        <f ca="1">'Consultant profile'!N19</f>
        <v>306</v>
      </c>
      <c r="K15" s="30">
        <f ca="1">'Consultant profile'!O19</f>
        <v>3978</v>
      </c>
      <c r="L15" s="96">
        <f ca="1">IF(K15&lt;'Airline Elite'!$A$2,1,IF('Airline Elite'!$A$3&gt;=K15, 'Airline Elite'!$B$2, 'Airline Elite'!$B$3))</f>
        <v>1</v>
      </c>
      <c r="M15" s="17">
        <f t="shared" si="13"/>
        <v>3978</v>
      </c>
      <c r="N15" s="96">
        <f ca="1">IF(K15&lt;'Airline Elite'!$A$2,1,IF('Airline Elite'!$A$3&gt;=K15, 'Airline Elite'!$C$2, 'Airline Elite'!$C$3))</f>
        <v>1</v>
      </c>
      <c r="O15" s="17">
        <f t="shared" si="14"/>
        <v>3978</v>
      </c>
      <c r="P15" s="96">
        <f ca="1">IF(K15&lt;'Airline Elite'!$A$2,1,IF('Airline Elite'!$A$3&gt;=K15, 'Airline Elite'!$D$2, IF('Airline Elite'!$A$6&gt;=K15,'Airline Elite'!$D$5, 'Airline Elite'!$D$6)))</f>
        <v>1</v>
      </c>
      <c r="Q15" s="17">
        <f t="shared" si="15"/>
        <v>3978</v>
      </c>
      <c r="R15" s="96">
        <f ca="1">IF(K15&lt;'Airline Elite'!$A$2,1,IF('Airline Elite'!$A$3&gt;=K15, 'Airline Elite'!$E$2, 'Airline Elite'!$E$3))</f>
        <v>1</v>
      </c>
      <c r="S15" s="17">
        <f t="shared" si="16"/>
        <v>3978</v>
      </c>
      <c r="T15" s="87" t="str">
        <f t="shared" si="0"/>
        <v xml:space="preserve"> </v>
      </c>
      <c r="U15" s="17" t="str">
        <f t="shared" si="1"/>
        <v xml:space="preserve"> </v>
      </c>
      <c r="V15" s="17" t="str">
        <f t="shared" si="2"/>
        <v xml:space="preserve"> </v>
      </c>
      <c r="W15" s="32" t="str">
        <f t="shared" si="3"/>
        <v xml:space="preserve"> </v>
      </c>
      <c r="X15" t="str">
        <f t="shared" si="4"/>
        <v>no</v>
      </c>
      <c r="Y15">
        <f t="shared" si="5"/>
        <v>13</v>
      </c>
      <c r="Z15" t="str">
        <f t="shared" si="6"/>
        <v>no</v>
      </c>
      <c r="AA15">
        <f t="shared" si="7"/>
        <v>13</v>
      </c>
      <c r="AB15" t="str">
        <f t="shared" si="8"/>
        <v>no</v>
      </c>
      <c r="AC15">
        <f t="shared" si="9"/>
        <v>13</v>
      </c>
      <c r="AD15" t="str">
        <f t="shared" si="10"/>
        <v>no</v>
      </c>
      <c r="AE15">
        <f t="shared" si="11"/>
        <v>13</v>
      </c>
      <c r="AF15" s="17"/>
      <c r="AG15" s="17"/>
      <c r="AH15" s="17"/>
      <c r="AI15" s="17"/>
      <c r="AJ15" s="17"/>
      <c r="AK15" s="17"/>
    </row>
    <row r="16" spans="1:40">
      <c r="A16" s="87" t="s">
        <v>210</v>
      </c>
      <c r="B16" s="17">
        <v>1</v>
      </c>
      <c r="C16" s="17">
        <v>0</v>
      </c>
      <c r="D16" s="17">
        <v>1</v>
      </c>
      <c r="E16" s="17">
        <v>1</v>
      </c>
      <c r="F16" s="32">
        <v>1805</v>
      </c>
      <c r="H16" s="133">
        <f t="shared" si="12"/>
        <v>14</v>
      </c>
      <c r="I16" s="30" t="str">
        <f ca="1">'Consultant profile'!M20</f>
        <v>Albany NY</v>
      </c>
      <c r="J16" s="30">
        <f ca="1">'Consultant profile'!N20</f>
        <v>306</v>
      </c>
      <c r="K16" s="30">
        <f ca="1">'Consultant profile'!O20</f>
        <v>4284</v>
      </c>
      <c r="L16" s="96">
        <f ca="1">IF(K16&lt;'Airline Elite'!$A$2,1,IF('Airline Elite'!$A$3&gt;=K16, 'Airline Elite'!$B$2, 'Airline Elite'!$B$3))</f>
        <v>1</v>
      </c>
      <c r="M16" s="17">
        <f t="shared" si="13"/>
        <v>4284</v>
      </c>
      <c r="N16" s="96">
        <f ca="1">IF(K16&lt;'Airline Elite'!$A$2,1,IF('Airline Elite'!$A$3&gt;=K16, 'Airline Elite'!$C$2, 'Airline Elite'!$C$3))</f>
        <v>1</v>
      </c>
      <c r="O16" s="17">
        <f t="shared" si="14"/>
        <v>4284</v>
      </c>
      <c r="P16" s="96">
        <f ca="1">IF(K16&lt;'Airline Elite'!$A$2,1,IF('Airline Elite'!$A$3&gt;=K16, 'Airline Elite'!$D$2, IF('Airline Elite'!$A$6&gt;=K16,'Airline Elite'!$D$5, 'Airline Elite'!$D$6)))</f>
        <v>1</v>
      </c>
      <c r="Q16" s="17">
        <f t="shared" si="15"/>
        <v>4284</v>
      </c>
      <c r="R16" s="96">
        <f ca="1">IF(K16&lt;'Airline Elite'!$A$2,1,IF('Airline Elite'!$A$3&gt;=K16, 'Airline Elite'!$E$2, 'Airline Elite'!$E$3))</f>
        <v>1</v>
      </c>
      <c r="S16" s="17">
        <f t="shared" si="16"/>
        <v>4284</v>
      </c>
      <c r="T16" s="87" t="str">
        <f t="shared" si="0"/>
        <v xml:space="preserve"> </v>
      </c>
      <c r="U16" s="17" t="str">
        <f t="shared" si="1"/>
        <v xml:space="preserve"> </v>
      </c>
      <c r="V16" s="17" t="str">
        <f t="shared" si="2"/>
        <v xml:space="preserve"> </v>
      </c>
      <c r="W16" s="32" t="str">
        <f t="shared" si="3"/>
        <v xml:space="preserve"> </v>
      </c>
      <c r="X16" t="str">
        <f t="shared" si="4"/>
        <v>no</v>
      </c>
      <c r="Y16">
        <f t="shared" si="5"/>
        <v>14</v>
      </c>
      <c r="Z16" t="str">
        <f t="shared" si="6"/>
        <v>no</v>
      </c>
      <c r="AA16">
        <f t="shared" si="7"/>
        <v>14</v>
      </c>
      <c r="AB16" t="str">
        <f t="shared" si="8"/>
        <v>no</v>
      </c>
      <c r="AC16">
        <f t="shared" si="9"/>
        <v>14</v>
      </c>
      <c r="AD16" t="str">
        <f t="shared" si="10"/>
        <v>no</v>
      </c>
      <c r="AE16">
        <f t="shared" si="11"/>
        <v>14</v>
      </c>
      <c r="AF16" s="17"/>
      <c r="AG16" s="17"/>
      <c r="AH16" s="17"/>
      <c r="AI16" s="17"/>
      <c r="AJ16" s="17"/>
      <c r="AK16" s="17"/>
    </row>
    <row r="17" spans="1:37">
      <c r="A17" s="87" t="s">
        <v>211</v>
      </c>
      <c r="B17" s="17">
        <v>0</v>
      </c>
      <c r="C17" s="17">
        <v>0</v>
      </c>
      <c r="D17" s="17">
        <v>1</v>
      </c>
      <c r="E17" s="17">
        <v>0</v>
      </c>
      <c r="F17" s="32">
        <v>1129</v>
      </c>
      <c r="H17" s="133">
        <f t="shared" si="12"/>
        <v>15</v>
      </c>
      <c r="I17" s="30" t="str">
        <f ca="1">'Consultant profile'!M21</f>
        <v>Albany NY</v>
      </c>
      <c r="J17" s="30">
        <f ca="1">'Consultant profile'!N21</f>
        <v>306</v>
      </c>
      <c r="K17" s="30">
        <f ca="1">'Consultant profile'!O21</f>
        <v>4590</v>
      </c>
      <c r="L17" s="96">
        <f ca="1">IF(K17&lt;'Airline Elite'!$A$2,1,IF('Airline Elite'!$A$3&gt;=K17, 'Airline Elite'!$B$2, 'Airline Elite'!$B$3))</f>
        <v>1</v>
      </c>
      <c r="M17" s="17">
        <f t="shared" si="13"/>
        <v>4590</v>
      </c>
      <c r="N17" s="96">
        <f ca="1">IF(K17&lt;'Airline Elite'!$A$2,1,IF('Airline Elite'!$A$3&gt;=K17, 'Airline Elite'!$C$2, 'Airline Elite'!$C$3))</f>
        <v>1</v>
      </c>
      <c r="O17" s="17">
        <f t="shared" si="14"/>
        <v>4590</v>
      </c>
      <c r="P17" s="96">
        <f ca="1">IF(K17&lt;'Airline Elite'!$A$2,1,IF('Airline Elite'!$A$3&gt;=K17, 'Airline Elite'!$D$2, IF('Airline Elite'!$A$6&gt;=K17,'Airline Elite'!$D$5, 'Airline Elite'!$D$6)))</f>
        <v>1</v>
      </c>
      <c r="Q17" s="17">
        <f t="shared" si="15"/>
        <v>4590</v>
      </c>
      <c r="R17" s="96">
        <f ca="1">IF(K17&lt;'Airline Elite'!$A$2,1,IF('Airline Elite'!$A$3&gt;=K17, 'Airline Elite'!$E$2, 'Airline Elite'!$E$3))</f>
        <v>1</v>
      </c>
      <c r="S17" s="17">
        <f t="shared" si="16"/>
        <v>4590</v>
      </c>
      <c r="T17" s="87" t="str">
        <f t="shared" si="0"/>
        <v xml:space="preserve"> </v>
      </c>
      <c r="U17" s="17" t="str">
        <f t="shared" si="1"/>
        <v xml:space="preserve"> </v>
      </c>
      <c r="V17" s="17" t="str">
        <f t="shared" si="2"/>
        <v xml:space="preserve"> </v>
      </c>
      <c r="W17" s="32" t="str">
        <f t="shared" si="3"/>
        <v xml:space="preserve"> </v>
      </c>
      <c r="X17" t="str">
        <f t="shared" si="4"/>
        <v>no</v>
      </c>
      <c r="Y17">
        <f t="shared" si="5"/>
        <v>15</v>
      </c>
      <c r="Z17" t="str">
        <f t="shared" si="6"/>
        <v>no</v>
      </c>
      <c r="AA17">
        <f t="shared" si="7"/>
        <v>15</v>
      </c>
      <c r="AB17" t="str">
        <f t="shared" si="8"/>
        <v>no</v>
      </c>
      <c r="AC17">
        <f t="shared" si="9"/>
        <v>15</v>
      </c>
      <c r="AD17" t="str">
        <f t="shared" si="10"/>
        <v>no</v>
      </c>
      <c r="AE17">
        <f t="shared" si="11"/>
        <v>15</v>
      </c>
      <c r="AF17" s="17"/>
      <c r="AG17" s="17"/>
      <c r="AH17" s="17"/>
      <c r="AI17" s="17"/>
      <c r="AJ17" s="17"/>
      <c r="AK17" s="17"/>
    </row>
    <row r="18" spans="1:37">
      <c r="A18" s="87" t="s">
        <v>212</v>
      </c>
      <c r="B18" s="17">
        <v>1</v>
      </c>
      <c r="C18" s="17">
        <v>1</v>
      </c>
      <c r="D18" s="17">
        <v>1</v>
      </c>
      <c r="E18" s="17">
        <v>0</v>
      </c>
      <c r="F18" s="32">
        <v>639</v>
      </c>
      <c r="H18" s="133">
        <f t="shared" si="12"/>
        <v>16</v>
      </c>
      <c r="I18" s="30" t="str">
        <f ca="1">'Consultant profile'!M22</f>
        <v>Albany NY</v>
      </c>
      <c r="J18" s="30">
        <f ca="1">'Consultant profile'!N22</f>
        <v>306</v>
      </c>
      <c r="K18" s="30">
        <f ca="1">'Consultant profile'!O22</f>
        <v>4896</v>
      </c>
      <c r="L18" s="96">
        <f ca="1">IF(K18&lt;'Airline Elite'!$A$2,1,IF('Airline Elite'!$A$3&gt;=K18, 'Airline Elite'!$B$2, 'Airline Elite'!$B$3))</f>
        <v>1</v>
      </c>
      <c r="M18" s="17">
        <f t="shared" si="13"/>
        <v>4896</v>
      </c>
      <c r="N18" s="96">
        <f ca="1">IF(K18&lt;'Airline Elite'!$A$2,1,IF('Airline Elite'!$A$3&gt;=K18, 'Airline Elite'!$C$2, 'Airline Elite'!$C$3))</f>
        <v>1</v>
      </c>
      <c r="O18" s="17">
        <f t="shared" si="14"/>
        <v>4896</v>
      </c>
      <c r="P18" s="96">
        <f ca="1">IF(K18&lt;'Airline Elite'!$A$2,1,IF('Airline Elite'!$A$3&gt;=K18, 'Airline Elite'!$D$2, IF('Airline Elite'!$A$6&gt;=K18,'Airline Elite'!$D$5, 'Airline Elite'!$D$6)))</f>
        <v>1</v>
      </c>
      <c r="Q18" s="17">
        <f t="shared" si="15"/>
        <v>4896</v>
      </c>
      <c r="R18" s="96">
        <f ca="1">IF(K18&lt;'Airline Elite'!$A$2,1,IF('Airline Elite'!$A$3&gt;=K18, 'Airline Elite'!$E$2, 'Airline Elite'!$E$3))</f>
        <v>1</v>
      </c>
      <c r="S18" s="17">
        <f t="shared" si="16"/>
        <v>4896</v>
      </c>
      <c r="T18" s="87" t="str">
        <f t="shared" si="0"/>
        <v xml:space="preserve"> </v>
      </c>
      <c r="U18" s="17" t="str">
        <f t="shared" si="1"/>
        <v xml:space="preserve"> </v>
      </c>
      <c r="V18" s="17" t="str">
        <f t="shared" si="2"/>
        <v xml:space="preserve"> </v>
      </c>
      <c r="W18" s="32" t="str">
        <f t="shared" si="3"/>
        <v xml:space="preserve"> </v>
      </c>
      <c r="X18" t="str">
        <f t="shared" si="4"/>
        <v>no</v>
      </c>
      <c r="Y18">
        <f t="shared" si="5"/>
        <v>16</v>
      </c>
      <c r="Z18" t="str">
        <f t="shared" si="6"/>
        <v>no</v>
      </c>
      <c r="AA18">
        <f t="shared" si="7"/>
        <v>16</v>
      </c>
      <c r="AB18" t="str">
        <f t="shared" si="8"/>
        <v>no</v>
      </c>
      <c r="AC18">
        <f t="shared" si="9"/>
        <v>16</v>
      </c>
      <c r="AD18" t="str">
        <f t="shared" si="10"/>
        <v>no</v>
      </c>
      <c r="AE18">
        <f t="shared" si="11"/>
        <v>16</v>
      </c>
      <c r="AF18" s="17"/>
      <c r="AG18" s="17"/>
      <c r="AH18" s="17"/>
      <c r="AI18" s="17"/>
      <c r="AJ18" s="17"/>
      <c r="AK18" s="17"/>
    </row>
    <row r="19" spans="1:37">
      <c r="A19" s="87" t="s">
        <v>213</v>
      </c>
      <c r="B19" s="17">
        <v>0</v>
      </c>
      <c r="C19" s="17">
        <v>0</v>
      </c>
      <c r="D19" s="17">
        <v>0</v>
      </c>
      <c r="E19" s="17">
        <v>0</v>
      </c>
      <c r="F19" s="32">
        <v>2197</v>
      </c>
      <c r="H19" s="133">
        <f t="shared" si="12"/>
        <v>17</v>
      </c>
      <c r="I19" s="30" t="str">
        <f ca="1">'Consultant profile'!M23</f>
        <v>Albany NY</v>
      </c>
      <c r="J19" s="30">
        <f ca="1">'Consultant profile'!N23</f>
        <v>306</v>
      </c>
      <c r="K19" s="30">
        <f ca="1">'Consultant profile'!O23</f>
        <v>5202</v>
      </c>
      <c r="L19" s="96">
        <f ca="1">IF(K19&lt;'Airline Elite'!$A$2,1,IF('Airline Elite'!$A$3&gt;=K19, 'Airline Elite'!$B$2, 'Airline Elite'!$B$3))</f>
        <v>1</v>
      </c>
      <c r="M19" s="17">
        <f t="shared" si="13"/>
        <v>5202</v>
      </c>
      <c r="N19" s="96">
        <f ca="1">IF(K19&lt;'Airline Elite'!$A$2,1,IF('Airline Elite'!$A$3&gt;=K19, 'Airline Elite'!$C$2, 'Airline Elite'!$C$3))</f>
        <v>1</v>
      </c>
      <c r="O19" s="17">
        <f t="shared" si="14"/>
        <v>5202</v>
      </c>
      <c r="P19" s="96">
        <f ca="1">IF(K19&lt;'Airline Elite'!$A$2,1,IF('Airline Elite'!$A$3&gt;=K19, 'Airline Elite'!$D$2, IF('Airline Elite'!$A$6&gt;=K19,'Airline Elite'!$D$5, 'Airline Elite'!$D$6)))</f>
        <v>1</v>
      </c>
      <c r="Q19" s="17">
        <f t="shared" si="15"/>
        <v>5202</v>
      </c>
      <c r="R19" s="96">
        <f ca="1">IF(K19&lt;'Airline Elite'!$A$2,1,IF('Airline Elite'!$A$3&gt;=K19, 'Airline Elite'!$E$2, 'Airline Elite'!$E$3))</f>
        <v>1</v>
      </c>
      <c r="S19" s="17">
        <f t="shared" si="16"/>
        <v>5202</v>
      </c>
      <c r="T19" s="87" t="str">
        <f t="shared" si="0"/>
        <v xml:space="preserve"> </v>
      </c>
      <c r="U19" s="17" t="str">
        <f t="shared" si="1"/>
        <v xml:space="preserve"> </v>
      </c>
      <c r="V19" s="17" t="str">
        <f t="shared" si="2"/>
        <v xml:space="preserve"> </v>
      </c>
      <c r="W19" s="32" t="str">
        <f t="shared" si="3"/>
        <v xml:space="preserve"> </v>
      </c>
      <c r="X19" t="str">
        <f t="shared" si="4"/>
        <v>no</v>
      </c>
      <c r="Y19">
        <f t="shared" si="5"/>
        <v>17</v>
      </c>
      <c r="Z19" t="str">
        <f t="shared" si="6"/>
        <v>no</v>
      </c>
      <c r="AA19">
        <f t="shared" si="7"/>
        <v>17</v>
      </c>
      <c r="AB19" t="str">
        <f t="shared" si="8"/>
        <v>no</v>
      </c>
      <c r="AC19">
        <f t="shared" si="9"/>
        <v>17</v>
      </c>
      <c r="AD19" t="str">
        <f t="shared" si="10"/>
        <v>no</v>
      </c>
      <c r="AE19">
        <f t="shared" si="11"/>
        <v>17</v>
      </c>
      <c r="AF19" s="17"/>
      <c r="AG19" s="17"/>
      <c r="AH19" s="17"/>
      <c r="AI19" s="17"/>
      <c r="AJ19" s="17"/>
      <c r="AK19" s="17"/>
    </row>
    <row r="20" spans="1:37">
      <c r="A20" s="87" t="s">
        <v>214</v>
      </c>
      <c r="B20" s="17">
        <v>0</v>
      </c>
      <c r="C20" s="17">
        <v>0</v>
      </c>
      <c r="D20" s="17">
        <v>0</v>
      </c>
      <c r="E20" s="17">
        <v>0</v>
      </c>
      <c r="F20" s="32">
        <v>1464</v>
      </c>
      <c r="H20" s="133">
        <f t="shared" si="12"/>
        <v>18</v>
      </c>
      <c r="I20" s="30" t="str">
        <f ca="1">'Consultant profile'!M24</f>
        <v>Albany NY</v>
      </c>
      <c r="J20" s="30">
        <f ca="1">'Consultant profile'!N24</f>
        <v>306</v>
      </c>
      <c r="K20" s="30">
        <f ca="1">'Consultant profile'!O24</f>
        <v>5508</v>
      </c>
      <c r="L20" s="96">
        <f ca="1">IF(K20&lt;'Airline Elite'!$A$2,1,IF('Airline Elite'!$A$3&gt;=K20, 'Airline Elite'!$B$2, 'Airline Elite'!$B$3))</f>
        <v>1</v>
      </c>
      <c r="M20" s="17">
        <f t="shared" si="13"/>
        <v>5508</v>
      </c>
      <c r="N20" s="96">
        <f ca="1">IF(K20&lt;'Airline Elite'!$A$2,1,IF('Airline Elite'!$A$3&gt;=K20, 'Airline Elite'!$C$2, 'Airline Elite'!$C$3))</f>
        <v>1</v>
      </c>
      <c r="O20" s="17">
        <f t="shared" si="14"/>
        <v>5508</v>
      </c>
      <c r="P20" s="96">
        <f ca="1">IF(K20&lt;'Airline Elite'!$A$2,1,IF('Airline Elite'!$A$3&gt;=K20, 'Airline Elite'!$D$2, IF('Airline Elite'!$A$6&gt;=K20,'Airline Elite'!$D$5, 'Airline Elite'!$D$6)))</f>
        <v>1</v>
      </c>
      <c r="Q20" s="17">
        <f t="shared" si="15"/>
        <v>5508</v>
      </c>
      <c r="R20" s="96">
        <f ca="1">IF(K20&lt;'Airline Elite'!$A$2,1,IF('Airline Elite'!$A$3&gt;=K20, 'Airline Elite'!$E$2, 'Airline Elite'!$E$3))</f>
        <v>1</v>
      </c>
      <c r="S20" s="17">
        <f t="shared" si="16"/>
        <v>5508</v>
      </c>
      <c r="T20" s="87" t="str">
        <f t="shared" si="0"/>
        <v xml:space="preserve"> </v>
      </c>
      <c r="U20" s="17" t="str">
        <f t="shared" si="1"/>
        <v xml:space="preserve"> </v>
      </c>
      <c r="V20" s="17" t="str">
        <f t="shared" si="2"/>
        <v xml:space="preserve"> </v>
      </c>
      <c r="W20" s="32" t="str">
        <f t="shared" si="3"/>
        <v xml:space="preserve"> </v>
      </c>
      <c r="X20" t="str">
        <f t="shared" si="4"/>
        <v>no</v>
      </c>
      <c r="Y20">
        <f t="shared" si="5"/>
        <v>18</v>
      </c>
      <c r="Z20" t="str">
        <f t="shared" si="6"/>
        <v>no</v>
      </c>
      <c r="AA20">
        <f t="shared" si="7"/>
        <v>18</v>
      </c>
      <c r="AB20" t="str">
        <f t="shared" si="8"/>
        <v>no</v>
      </c>
      <c r="AC20">
        <f t="shared" si="9"/>
        <v>18</v>
      </c>
      <c r="AD20" t="str">
        <f t="shared" si="10"/>
        <v>no</v>
      </c>
      <c r="AE20">
        <f t="shared" si="11"/>
        <v>18</v>
      </c>
      <c r="AF20" s="17"/>
      <c r="AG20" s="17"/>
      <c r="AH20" s="17"/>
      <c r="AI20" s="17"/>
      <c r="AJ20" s="17"/>
      <c r="AK20" s="17"/>
    </row>
    <row r="21" spans="1:37">
      <c r="A21" s="87" t="s">
        <v>215</v>
      </c>
      <c r="B21" s="17">
        <v>0</v>
      </c>
      <c r="C21" s="17">
        <v>0</v>
      </c>
      <c r="D21" s="17">
        <v>0</v>
      </c>
      <c r="E21" s="17">
        <v>0</v>
      </c>
      <c r="F21" s="32">
        <v>2048</v>
      </c>
      <c r="H21" s="133">
        <f t="shared" si="12"/>
        <v>19</v>
      </c>
      <c r="I21" s="30" t="str">
        <f ca="1">'Consultant profile'!M25</f>
        <v>Albany NY</v>
      </c>
      <c r="J21" s="30">
        <f ca="1">'Consultant profile'!N25</f>
        <v>306</v>
      </c>
      <c r="K21" s="30">
        <f ca="1">'Consultant profile'!O25</f>
        <v>5814</v>
      </c>
      <c r="L21" s="96">
        <f ca="1">IF(K21&lt;'Airline Elite'!$A$2,1,IF('Airline Elite'!$A$3&gt;=K21, 'Airline Elite'!$B$2, 'Airline Elite'!$B$3))</f>
        <v>1</v>
      </c>
      <c r="M21" s="17">
        <f t="shared" si="13"/>
        <v>5814</v>
      </c>
      <c r="N21" s="96">
        <f ca="1">IF(K21&lt;'Airline Elite'!$A$2,1,IF('Airline Elite'!$A$3&gt;=K21, 'Airline Elite'!$C$2, 'Airline Elite'!$C$3))</f>
        <v>1</v>
      </c>
      <c r="O21" s="17">
        <f t="shared" si="14"/>
        <v>5814</v>
      </c>
      <c r="P21" s="96">
        <f ca="1">IF(K21&lt;'Airline Elite'!$A$2,1,IF('Airline Elite'!$A$3&gt;=K21, 'Airline Elite'!$D$2, IF('Airline Elite'!$A$6&gt;=K21,'Airline Elite'!$D$5, 'Airline Elite'!$D$6)))</f>
        <v>1</v>
      </c>
      <c r="Q21" s="17">
        <f t="shared" si="15"/>
        <v>5814</v>
      </c>
      <c r="R21" s="96">
        <f ca="1">IF(K21&lt;'Airline Elite'!$A$2,1,IF('Airline Elite'!$A$3&gt;=K21, 'Airline Elite'!$E$2, 'Airline Elite'!$E$3))</f>
        <v>1</v>
      </c>
      <c r="S21" s="17">
        <f t="shared" si="16"/>
        <v>5814</v>
      </c>
      <c r="T21" s="87" t="str">
        <f t="shared" si="0"/>
        <v xml:space="preserve"> </v>
      </c>
      <c r="U21" s="17" t="str">
        <f t="shared" si="1"/>
        <v xml:space="preserve"> </v>
      </c>
      <c r="V21" s="17" t="str">
        <f t="shared" si="2"/>
        <v xml:space="preserve"> </v>
      </c>
      <c r="W21" s="32" t="str">
        <f t="shared" si="3"/>
        <v xml:space="preserve"> </v>
      </c>
      <c r="X21" t="str">
        <f t="shared" si="4"/>
        <v>no</v>
      </c>
      <c r="Y21">
        <f t="shared" si="5"/>
        <v>19</v>
      </c>
      <c r="Z21" t="str">
        <f t="shared" si="6"/>
        <v>no</v>
      </c>
      <c r="AA21">
        <f t="shared" si="7"/>
        <v>19</v>
      </c>
      <c r="AB21" t="str">
        <f t="shared" si="8"/>
        <v>no</v>
      </c>
      <c r="AC21">
        <f t="shared" si="9"/>
        <v>19</v>
      </c>
      <c r="AD21" t="str">
        <f t="shared" si="10"/>
        <v>no</v>
      </c>
      <c r="AE21">
        <f t="shared" si="11"/>
        <v>19</v>
      </c>
      <c r="AF21" s="17"/>
      <c r="AG21" s="17"/>
      <c r="AH21" s="17"/>
      <c r="AI21" s="17"/>
      <c r="AJ21" s="17"/>
      <c r="AK21" s="17"/>
    </row>
    <row r="22" spans="1:37">
      <c r="A22" s="87" t="s">
        <v>216</v>
      </c>
      <c r="B22" s="17">
        <v>1</v>
      </c>
      <c r="C22" s="17">
        <v>0</v>
      </c>
      <c r="D22" s="17">
        <v>1</v>
      </c>
      <c r="E22" s="17">
        <v>1</v>
      </c>
      <c r="F22" s="32">
        <v>111</v>
      </c>
      <c r="H22" s="133">
        <f t="shared" si="12"/>
        <v>20</v>
      </c>
      <c r="I22" s="30" t="str">
        <f ca="1">'Consultant profile'!M26</f>
        <v>Albany NY</v>
      </c>
      <c r="J22" s="30">
        <f ca="1">'Consultant profile'!N26</f>
        <v>306</v>
      </c>
      <c r="K22" s="30">
        <f ca="1">'Consultant profile'!O26</f>
        <v>6120</v>
      </c>
      <c r="L22" s="96">
        <f ca="1">IF(K22&lt;'Airline Elite'!$A$2,1,IF('Airline Elite'!$A$3&gt;=K22, 'Airline Elite'!$B$2, 'Airline Elite'!$B$3))</f>
        <v>1</v>
      </c>
      <c r="M22" s="17">
        <f t="shared" si="13"/>
        <v>6120</v>
      </c>
      <c r="N22" s="96">
        <f ca="1">IF(K22&lt;'Airline Elite'!$A$2,1,IF('Airline Elite'!$A$3&gt;=K22, 'Airline Elite'!$C$2, 'Airline Elite'!$C$3))</f>
        <v>1</v>
      </c>
      <c r="O22" s="17">
        <f t="shared" si="14"/>
        <v>6120</v>
      </c>
      <c r="P22" s="96">
        <f ca="1">IF(K22&lt;'Airline Elite'!$A$2,1,IF('Airline Elite'!$A$3&gt;=K22, 'Airline Elite'!$D$2, IF('Airline Elite'!$A$6&gt;=K22,'Airline Elite'!$D$5, 'Airline Elite'!$D$6)))</f>
        <v>1</v>
      </c>
      <c r="Q22" s="17">
        <f t="shared" si="15"/>
        <v>6120</v>
      </c>
      <c r="R22" s="96">
        <f ca="1">IF(K22&lt;'Airline Elite'!$A$2,1,IF('Airline Elite'!$A$3&gt;=K22, 'Airline Elite'!$E$2, 'Airline Elite'!$E$3))</f>
        <v>1</v>
      </c>
      <c r="S22" s="17">
        <f t="shared" si="16"/>
        <v>6120</v>
      </c>
      <c r="T22" s="87" t="str">
        <f t="shared" si="0"/>
        <v xml:space="preserve"> </v>
      </c>
      <c r="U22" s="17" t="str">
        <f t="shared" si="1"/>
        <v xml:space="preserve"> </v>
      </c>
      <c r="V22" s="17" t="str">
        <f t="shared" si="2"/>
        <v xml:space="preserve"> </v>
      </c>
      <c r="W22" s="32" t="str">
        <f t="shared" si="3"/>
        <v xml:space="preserve"> </v>
      </c>
      <c r="X22" t="str">
        <f t="shared" si="4"/>
        <v>no</v>
      </c>
      <c r="Y22">
        <f t="shared" si="5"/>
        <v>20</v>
      </c>
      <c r="Z22" t="str">
        <f t="shared" si="6"/>
        <v>no</v>
      </c>
      <c r="AA22">
        <f t="shared" si="7"/>
        <v>20</v>
      </c>
      <c r="AB22" t="str">
        <f t="shared" si="8"/>
        <v>no</v>
      </c>
      <c r="AC22">
        <f t="shared" si="9"/>
        <v>20</v>
      </c>
      <c r="AD22" t="str">
        <f t="shared" si="10"/>
        <v>no</v>
      </c>
      <c r="AE22">
        <f t="shared" si="11"/>
        <v>20</v>
      </c>
      <c r="AF22" s="17"/>
      <c r="AG22" s="17"/>
      <c r="AH22" s="17"/>
      <c r="AI22" s="17"/>
      <c r="AJ22" s="17"/>
      <c r="AK22" s="17"/>
    </row>
    <row r="23" spans="1:37">
      <c r="A23" s="87" t="s">
        <v>217</v>
      </c>
      <c r="B23" s="17">
        <v>1</v>
      </c>
      <c r="C23" s="17">
        <v>0</v>
      </c>
      <c r="D23" s="17">
        <v>1</v>
      </c>
      <c r="E23" s="17">
        <v>1</v>
      </c>
      <c r="F23" s="32">
        <v>1652</v>
      </c>
      <c r="H23" s="133">
        <f t="shared" si="12"/>
        <v>21</v>
      </c>
      <c r="I23" s="30" t="str">
        <f ca="1">'Consultant profile'!M27</f>
        <v>Albany NY</v>
      </c>
      <c r="J23" s="30">
        <f ca="1">'Consultant profile'!N27</f>
        <v>306</v>
      </c>
      <c r="K23" s="30">
        <f ca="1">'Consultant profile'!O27</f>
        <v>6426</v>
      </c>
      <c r="L23" s="96">
        <f ca="1">IF(K23&lt;'Airline Elite'!$A$2,1,IF('Airline Elite'!$A$3&gt;=K23, 'Airline Elite'!$B$2, 'Airline Elite'!$B$3))</f>
        <v>1</v>
      </c>
      <c r="M23" s="17">
        <f t="shared" si="13"/>
        <v>6426</v>
      </c>
      <c r="N23" s="96">
        <f ca="1">IF(K23&lt;'Airline Elite'!$A$2,1,IF('Airline Elite'!$A$3&gt;=K23, 'Airline Elite'!$C$2, 'Airline Elite'!$C$3))</f>
        <v>1</v>
      </c>
      <c r="O23" s="17">
        <f t="shared" si="14"/>
        <v>6426</v>
      </c>
      <c r="P23" s="96">
        <f ca="1">IF(K23&lt;'Airline Elite'!$A$2,1,IF('Airline Elite'!$A$3&gt;=K23, 'Airline Elite'!$D$2, IF('Airline Elite'!$A$6&gt;=K23,'Airline Elite'!$D$5, 'Airline Elite'!$D$6)))</f>
        <v>1</v>
      </c>
      <c r="Q23" s="17">
        <f t="shared" si="15"/>
        <v>6426</v>
      </c>
      <c r="R23" s="96">
        <f ca="1">IF(K23&lt;'Airline Elite'!$A$2,1,IF('Airline Elite'!$A$3&gt;=K23, 'Airline Elite'!$E$2, 'Airline Elite'!$E$3))</f>
        <v>1</v>
      </c>
      <c r="S23" s="17">
        <f t="shared" si="16"/>
        <v>6426</v>
      </c>
      <c r="T23" s="87" t="str">
        <f t="shared" si="0"/>
        <v xml:space="preserve"> </v>
      </c>
      <c r="U23" s="17" t="str">
        <f t="shared" si="1"/>
        <v xml:space="preserve"> </v>
      </c>
      <c r="V23" s="17" t="str">
        <f t="shared" si="2"/>
        <v xml:space="preserve"> </v>
      </c>
      <c r="W23" s="32" t="str">
        <f t="shared" si="3"/>
        <v xml:space="preserve"> </v>
      </c>
      <c r="X23" t="str">
        <f t="shared" si="4"/>
        <v>no</v>
      </c>
      <c r="Y23">
        <f t="shared" si="5"/>
        <v>21</v>
      </c>
      <c r="Z23" t="str">
        <f t="shared" si="6"/>
        <v>no</v>
      </c>
      <c r="AA23">
        <f t="shared" si="7"/>
        <v>21</v>
      </c>
      <c r="AB23" t="str">
        <f t="shared" si="8"/>
        <v>no</v>
      </c>
      <c r="AC23">
        <f t="shared" si="9"/>
        <v>21</v>
      </c>
      <c r="AD23" t="str">
        <f t="shared" si="10"/>
        <v>no</v>
      </c>
      <c r="AE23">
        <f t="shared" si="11"/>
        <v>21</v>
      </c>
      <c r="AF23" s="17"/>
      <c r="AG23" s="17"/>
      <c r="AH23" s="17"/>
      <c r="AI23" s="17"/>
      <c r="AJ23" s="17"/>
      <c r="AK23" s="17"/>
    </row>
    <row r="24" spans="1:37">
      <c r="A24" s="87" t="s">
        <v>218</v>
      </c>
      <c r="B24" s="17">
        <v>1</v>
      </c>
      <c r="C24" s="17">
        <v>0</v>
      </c>
      <c r="D24" s="17">
        <v>1</v>
      </c>
      <c r="E24" s="17">
        <v>0</v>
      </c>
      <c r="F24" s="32">
        <v>729</v>
      </c>
      <c r="H24" s="133">
        <f t="shared" si="12"/>
        <v>22</v>
      </c>
      <c r="I24" s="30" t="str">
        <f ca="1">'Consultant profile'!M28</f>
        <v>Albany NY</v>
      </c>
      <c r="J24" s="30">
        <f ca="1">'Consultant profile'!N28</f>
        <v>306</v>
      </c>
      <c r="K24" s="30">
        <f ca="1">'Consultant profile'!O28</f>
        <v>6732</v>
      </c>
      <c r="L24" s="96">
        <f ca="1">IF(K24&lt;'Airline Elite'!$A$2,1,IF('Airline Elite'!$A$3&gt;=K24, 'Airline Elite'!$B$2, 'Airline Elite'!$B$3))</f>
        <v>1</v>
      </c>
      <c r="M24" s="17">
        <f t="shared" si="13"/>
        <v>6732</v>
      </c>
      <c r="N24" s="96">
        <f ca="1">IF(K24&lt;'Airline Elite'!$A$2,1,IF('Airline Elite'!$A$3&gt;=K24, 'Airline Elite'!$C$2, 'Airline Elite'!$C$3))</f>
        <v>1</v>
      </c>
      <c r="O24" s="17">
        <f t="shared" si="14"/>
        <v>6732</v>
      </c>
      <c r="P24" s="96">
        <f ca="1">IF(K24&lt;'Airline Elite'!$A$2,1,IF('Airline Elite'!$A$3&gt;=K24, 'Airline Elite'!$D$2, IF('Airline Elite'!$A$6&gt;=K24,'Airline Elite'!$D$5, 'Airline Elite'!$D$6)))</f>
        <v>1</v>
      </c>
      <c r="Q24" s="17">
        <f t="shared" si="15"/>
        <v>6732</v>
      </c>
      <c r="R24" s="96">
        <f ca="1">IF(K24&lt;'Airline Elite'!$A$2,1,IF('Airline Elite'!$A$3&gt;=K24, 'Airline Elite'!$E$2, 'Airline Elite'!$E$3))</f>
        <v>1</v>
      </c>
      <c r="S24" s="17">
        <f t="shared" si="16"/>
        <v>6732</v>
      </c>
      <c r="T24" s="87" t="str">
        <f t="shared" si="0"/>
        <v xml:space="preserve"> </v>
      </c>
      <c r="U24" s="17" t="str">
        <f t="shared" si="1"/>
        <v xml:space="preserve"> </v>
      </c>
      <c r="V24" s="17" t="str">
        <f t="shared" si="2"/>
        <v xml:space="preserve"> </v>
      </c>
      <c r="W24" s="32" t="str">
        <f t="shared" si="3"/>
        <v xml:space="preserve"> </v>
      </c>
      <c r="X24" t="str">
        <f t="shared" si="4"/>
        <v>no</v>
      </c>
      <c r="Y24">
        <f t="shared" si="5"/>
        <v>22</v>
      </c>
      <c r="Z24" t="str">
        <f t="shared" si="6"/>
        <v>no</v>
      </c>
      <c r="AA24">
        <f t="shared" si="7"/>
        <v>22</v>
      </c>
      <c r="AB24" t="str">
        <f t="shared" si="8"/>
        <v>no</v>
      </c>
      <c r="AC24">
        <f t="shared" si="9"/>
        <v>22</v>
      </c>
      <c r="AD24" t="str">
        <f t="shared" si="10"/>
        <v>no</v>
      </c>
      <c r="AE24">
        <f t="shared" si="11"/>
        <v>22</v>
      </c>
      <c r="AF24" s="17"/>
      <c r="AG24" s="17"/>
      <c r="AH24" s="17"/>
      <c r="AI24" s="17"/>
      <c r="AJ24" s="17"/>
      <c r="AK24" s="17"/>
    </row>
    <row r="25" spans="1:37">
      <c r="A25" s="87" t="s">
        <v>220</v>
      </c>
      <c r="B25" s="17">
        <v>0</v>
      </c>
      <c r="C25" s="17">
        <v>0</v>
      </c>
      <c r="D25" s="17">
        <v>0</v>
      </c>
      <c r="E25" s="17">
        <v>0</v>
      </c>
      <c r="F25" s="32">
        <v>1220</v>
      </c>
      <c r="H25" s="133">
        <f t="shared" si="12"/>
        <v>23</v>
      </c>
      <c r="I25" s="30" t="str">
        <f ca="1">'Consultant profile'!M29</f>
        <v>Albany NY</v>
      </c>
      <c r="J25" s="30">
        <f ca="1">'Consultant profile'!N29</f>
        <v>306</v>
      </c>
      <c r="K25" s="30">
        <f ca="1">'Consultant profile'!O29</f>
        <v>7038</v>
      </c>
      <c r="L25" s="96">
        <f ca="1">IF(K25&lt;'Airline Elite'!$A$2,1,IF('Airline Elite'!$A$3&gt;=K25, 'Airline Elite'!$B$2, 'Airline Elite'!$B$3))</f>
        <v>1</v>
      </c>
      <c r="M25" s="17">
        <f t="shared" si="13"/>
        <v>7038</v>
      </c>
      <c r="N25" s="96">
        <f ca="1">IF(K25&lt;'Airline Elite'!$A$2,1,IF('Airline Elite'!$A$3&gt;=K25, 'Airline Elite'!$C$2, 'Airline Elite'!$C$3))</f>
        <v>1</v>
      </c>
      <c r="O25" s="17">
        <f t="shared" si="14"/>
        <v>7038</v>
      </c>
      <c r="P25" s="96">
        <f ca="1">IF(K25&lt;'Airline Elite'!$A$2,1,IF('Airline Elite'!$A$3&gt;=K25, 'Airline Elite'!$D$2, IF('Airline Elite'!$A$6&gt;=K25,'Airline Elite'!$D$5, 'Airline Elite'!$D$6)))</f>
        <v>1</v>
      </c>
      <c r="Q25" s="17">
        <f t="shared" si="15"/>
        <v>7038</v>
      </c>
      <c r="R25" s="96">
        <f ca="1">IF(K25&lt;'Airline Elite'!$A$2,1,IF('Airline Elite'!$A$3&gt;=K25, 'Airline Elite'!$E$2, 'Airline Elite'!$E$3))</f>
        <v>1</v>
      </c>
      <c r="S25" s="17">
        <f t="shared" si="16"/>
        <v>7038</v>
      </c>
      <c r="T25" s="87" t="str">
        <f t="shared" si="0"/>
        <v xml:space="preserve"> </v>
      </c>
      <c r="U25" s="17" t="str">
        <f t="shared" si="1"/>
        <v xml:space="preserve"> </v>
      </c>
      <c r="V25" s="17" t="str">
        <f t="shared" si="2"/>
        <v xml:space="preserve"> </v>
      </c>
      <c r="W25" s="32" t="str">
        <f t="shared" si="3"/>
        <v xml:space="preserve"> </v>
      </c>
      <c r="X25" t="str">
        <f t="shared" si="4"/>
        <v>no</v>
      </c>
      <c r="Y25">
        <f t="shared" si="5"/>
        <v>23</v>
      </c>
      <c r="Z25" t="str">
        <f t="shared" si="6"/>
        <v>no</v>
      </c>
      <c r="AA25">
        <f t="shared" si="7"/>
        <v>23</v>
      </c>
      <c r="AB25" t="str">
        <f t="shared" si="8"/>
        <v>no</v>
      </c>
      <c r="AC25">
        <f t="shared" si="9"/>
        <v>23</v>
      </c>
      <c r="AD25" t="str">
        <f t="shared" si="10"/>
        <v>no</v>
      </c>
      <c r="AE25">
        <f t="shared" si="11"/>
        <v>23</v>
      </c>
      <c r="AF25" s="17"/>
      <c r="AG25" s="17"/>
      <c r="AH25" s="17"/>
      <c r="AI25" s="17"/>
      <c r="AJ25" s="17"/>
      <c r="AK25" s="17"/>
    </row>
    <row r="26" spans="1:37">
      <c r="A26" s="87" t="s">
        <v>222</v>
      </c>
      <c r="B26" s="17">
        <v>1</v>
      </c>
      <c r="C26" s="17">
        <v>0</v>
      </c>
      <c r="D26" s="17">
        <v>1</v>
      </c>
      <c r="E26" s="17">
        <v>0</v>
      </c>
      <c r="F26" s="32">
        <v>938</v>
      </c>
      <c r="H26" s="133">
        <f t="shared" si="12"/>
        <v>24</v>
      </c>
      <c r="I26" s="30" t="str">
        <f ca="1">'Consultant profile'!M30</f>
        <v>Albany NY</v>
      </c>
      <c r="J26" s="30">
        <f ca="1">'Consultant profile'!N30</f>
        <v>306</v>
      </c>
      <c r="K26" s="30">
        <f ca="1">'Consultant profile'!O30</f>
        <v>7344</v>
      </c>
      <c r="L26" s="96">
        <f ca="1">IF(K26&lt;'Airline Elite'!$A$2,1,IF('Airline Elite'!$A$3&gt;=K26, 'Airline Elite'!$B$2, 'Airline Elite'!$B$3))</f>
        <v>1</v>
      </c>
      <c r="M26" s="17">
        <f t="shared" si="13"/>
        <v>7344</v>
      </c>
      <c r="N26" s="96">
        <f ca="1">IF(K26&lt;'Airline Elite'!$A$2,1,IF('Airline Elite'!$A$3&gt;=K26, 'Airline Elite'!$C$2, 'Airline Elite'!$C$3))</f>
        <v>1</v>
      </c>
      <c r="O26" s="17">
        <f t="shared" si="14"/>
        <v>7344</v>
      </c>
      <c r="P26" s="96">
        <f ca="1">IF(K26&lt;'Airline Elite'!$A$2,1,IF('Airline Elite'!$A$3&gt;=K26, 'Airline Elite'!$D$2, IF('Airline Elite'!$A$6&gt;=K26,'Airline Elite'!$D$5, 'Airline Elite'!$D$6)))</f>
        <v>1</v>
      </c>
      <c r="Q26" s="17">
        <f t="shared" si="15"/>
        <v>7344</v>
      </c>
      <c r="R26" s="96">
        <f ca="1">IF(K26&lt;'Airline Elite'!$A$2,1,IF('Airline Elite'!$A$3&gt;=K26, 'Airline Elite'!$E$2, 'Airline Elite'!$E$3))</f>
        <v>1</v>
      </c>
      <c r="S26" s="17">
        <f t="shared" si="16"/>
        <v>7344</v>
      </c>
      <c r="T26" s="87" t="str">
        <f t="shared" si="0"/>
        <v xml:space="preserve"> </v>
      </c>
      <c r="U26" s="17" t="str">
        <f t="shared" si="1"/>
        <v xml:space="preserve"> </v>
      </c>
      <c r="V26" s="17" t="str">
        <f t="shared" si="2"/>
        <v xml:space="preserve"> </v>
      </c>
      <c r="W26" s="32" t="str">
        <f t="shared" si="3"/>
        <v xml:space="preserve"> </v>
      </c>
      <c r="X26" t="str">
        <f t="shared" si="4"/>
        <v>no</v>
      </c>
      <c r="Y26">
        <f t="shared" si="5"/>
        <v>24</v>
      </c>
      <c r="Z26" t="str">
        <f t="shared" si="6"/>
        <v>no</v>
      </c>
      <c r="AA26">
        <f t="shared" si="7"/>
        <v>24</v>
      </c>
      <c r="AB26" t="str">
        <f t="shared" si="8"/>
        <v>no</v>
      </c>
      <c r="AC26">
        <f t="shared" si="9"/>
        <v>24</v>
      </c>
      <c r="AD26" t="str">
        <f t="shared" si="10"/>
        <v>no</v>
      </c>
      <c r="AE26">
        <f t="shared" si="11"/>
        <v>24</v>
      </c>
      <c r="AF26" s="17"/>
      <c r="AG26" s="17"/>
      <c r="AH26" s="17"/>
      <c r="AI26" s="17"/>
      <c r="AJ26" s="17"/>
      <c r="AK26" s="17"/>
    </row>
    <row r="27" spans="1:37">
      <c r="A27" s="87" t="s">
        <v>223</v>
      </c>
      <c r="B27" s="17">
        <v>1</v>
      </c>
      <c r="C27" s="17">
        <v>0</v>
      </c>
      <c r="D27" s="17">
        <v>1</v>
      </c>
      <c r="E27" s="17">
        <v>0</v>
      </c>
      <c r="F27" s="32">
        <v>1225</v>
      </c>
      <c r="H27" s="133">
        <f t="shared" si="12"/>
        <v>25</v>
      </c>
      <c r="I27" s="30" t="str">
        <f ca="1">'Consultant profile'!M31</f>
        <v>Albany NY</v>
      </c>
      <c r="J27" s="30">
        <f ca="1">'Consultant profile'!N31</f>
        <v>306</v>
      </c>
      <c r="K27" s="30">
        <f ca="1">'Consultant profile'!O31</f>
        <v>7650</v>
      </c>
      <c r="L27" s="96">
        <f ca="1">IF(K27&lt;'Airline Elite'!$A$2,1,IF('Airline Elite'!$A$3&gt;=K27, 'Airline Elite'!$B$2, 'Airline Elite'!$B$3))</f>
        <v>1</v>
      </c>
      <c r="M27" s="17">
        <f t="shared" si="13"/>
        <v>7650</v>
      </c>
      <c r="N27" s="96">
        <f ca="1">IF(K27&lt;'Airline Elite'!$A$2,1,IF('Airline Elite'!$A$3&gt;=K27, 'Airline Elite'!$C$2, 'Airline Elite'!$C$3))</f>
        <v>1</v>
      </c>
      <c r="O27" s="17">
        <f t="shared" si="14"/>
        <v>7650</v>
      </c>
      <c r="P27" s="96">
        <f ca="1">IF(K27&lt;'Airline Elite'!$A$2,1,IF('Airline Elite'!$A$3&gt;=K27, 'Airline Elite'!$D$2, IF('Airline Elite'!$A$6&gt;=K27,'Airline Elite'!$D$5, 'Airline Elite'!$D$6)))</f>
        <v>1</v>
      </c>
      <c r="Q27" s="17">
        <f t="shared" si="15"/>
        <v>7650</v>
      </c>
      <c r="R27" s="96">
        <f ca="1">IF(K27&lt;'Airline Elite'!$A$2,1,IF('Airline Elite'!$A$3&gt;=K27, 'Airline Elite'!$E$2, 'Airline Elite'!$E$3))</f>
        <v>1</v>
      </c>
      <c r="S27" s="17">
        <f t="shared" si="16"/>
        <v>7650</v>
      </c>
      <c r="T27" s="87" t="str">
        <f t="shared" si="0"/>
        <v xml:space="preserve"> </v>
      </c>
      <c r="U27" s="17" t="str">
        <f t="shared" si="1"/>
        <v xml:space="preserve"> </v>
      </c>
      <c r="V27" s="17" t="str">
        <f t="shared" si="2"/>
        <v xml:space="preserve"> </v>
      </c>
      <c r="W27" s="32" t="str">
        <f t="shared" si="3"/>
        <v xml:space="preserve"> </v>
      </c>
      <c r="X27" t="str">
        <f t="shared" si="4"/>
        <v>no</v>
      </c>
      <c r="Y27">
        <f t="shared" si="5"/>
        <v>25</v>
      </c>
      <c r="Z27" t="str">
        <f t="shared" si="6"/>
        <v>no</v>
      </c>
      <c r="AA27">
        <f t="shared" si="7"/>
        <v>25</v>
      </c>
      <c r="AB27" t="str">
        <f t="shared" si="8"/>
        <v>no</v>
      </c>
      <c r="AC27">
        <f t="shared" si="9"/>
        <v>25</v>
      </c>
      <c r="AD27" t="str">
        <f t="shared" si="10"/>
        <v>no</v>
      </c>
      <c r="AE27">
        <f t="shared" si="11"/>
        <v>25</v>
      </c>
      <c r="AF27" s="17"/>
      <c r="AG27" s="17"/>
      <c r="AH27" s="17"/>
      <c r="AI27" s="17"/>
      <c r="AJ27" s="17"/>
      <c r="AK27" s="17"/>
    </row>
    <row r="28" spans="1:37">
      <c r="A28" s="87" t="s">
        <v>224</v>
      </c>
      <c r="B28" s="17">
        <v>1</v>
      </c>
      <c r="C28" s="17">
        <v>1</v>
      </c>
      <c r="D28" s="17">
        <v>1</v>
      </c>
      <c r="E28" s="17">
        <v>1</v>
      </c>
      <c r="F28" s="32">
        <v>2551</v>
      </c>
      <c r="H28" s="133">
        <f t="shared" si="12"/>
        <v>26</v>
      </c>
      <c r="I28" s="30" t="str">
        <f ca="1">'Consultant profile'!M32</f>
        <v>Albany NY</v>
      </c>
      <c r="J28" s="30">
        <f ca="1">'Consultant profile'!N32</f>
        <v>306</v>
      </c>
      <c r="K28" s="30">
        <f ca="1">'Consultant profile'!O32</f>
        <v>7956</v>
      </c>
      <c r="L28" s="96">
        <f ca="1">IF(K28&lt;'Airline Elite'!$A$2,1,IF('Airline Elite'!$A$3&gt;=K28, 'Airline Elite'!$B$2, 'Airline Elite'!$B$3))</f>
        <v>1</v>
      </c>
      <c r="M28" s="17">
        <f t="shared" si="13"/>
        <v>7956</v>
      </c>
      <c r="N28" s="96">
        <f ca="1">IF(K28&lt;'Airline Elite'!$A$2,1,IF('Airline Elite'!$A$3&gt;=K28, 'Airline Elite'!$C$2, 'Airline Elite'!$C$3))</f>
        <v>1</v>
      </c>
      <c r="O28" s="17">
        <f t="shared" si="14"/>
        <v>7956</v>
      </c>
      <c r="P28" s="96">
        <f ca="1">IF(K28&lt;'Airline Elite'!$A$2,1,IF('Airline Elite'!$A$3&gt;=K28, 'Airline Elite'!$D$2, IF('Airline Elite'!$A$6&gt;=K28,'Airline Elite'!$D$5, 'Airline Elite'!$D$6)))</f>
        <v>1</v>
      </c>
      <c r="Q28" s="17">
        <f t="shared" si="15"/>
        <v>7956</v>
      </c>
      <c r="R28" s="96">
        <f ca="1">IF(K28&lt;'Airline Elite'!$A$2,1,IF('Airline Elite'!$A$3&gt;=K28, 'Airline Elite'!$E$2, 'Airline Elite'!$E$3))</f>
        <v>1</v>
      </c>
      <c r="S28" s="17">
        <f t="shared" si="16"/>
        <v>7956</v>
      </c>
      <c r="T28" s="87" t="str">
        <f t="shared" si="0"/>
        <v xml:space="preserve"> </v>
      </c>
      <c r="U28" s="17" t="str">
        <f t="shared" si="1"/>
        <v xml:space="preserve"> </v>
      </c>
      <c r="V28" s="17" t="str">
        <f t="shared" si="2"/>
        <v xml:space="preserve"> </v>
      </c>
      <c r="W28" s="32" t="str">
        <f t="shared" si="3"/>
        <v xml:space="preserve"> </v>
      </c>
      <c r="X28" t="str">
        <f t="shared" si="4"/>
        <v>no</v>
      </c>
      <c r="Y28">
        <f t="shared" si="5"/>
        <v>26</v>
      </c>
      <c r="Z28" t="str">
        <f t="shared" si="6"/>
        <v>no</v>
      </c>
      <c r="AA28">
        <f t="shared" si="7"/>
        <v>26</v>
      </c>
      <c r="AB28" t="str">
        <f t="shared" si="8"/>
        <v>no</v>
      </c>
      <c r="AC28">
        <f t="shared" si="9"/>
        <v>26</v>
      </c>
      <c r="AD28" t="str">
        <f t="shared" si="10"/>
        <v>no</v>
      </c>
      <c r="AE28">
        <f t="shared" si="11"/>
        <v>26</v>
      </c>
      <c r="AF28" s="17"/>
      <c r="AG28" s="17"/>
      <c r="AH28" s="17"/>
      <c r="AI28" s="17"/>
      <c r="AJ28" s="17"/>
      <c r="AK28" s="17"/>
    </row>
    <row r="29" spans="1:37">
      <c r="A29" s="87" t="s">
        <v>225</v>
      </c>
      <c r="B29" s="17">
        <v>1</v>
      </c>
      <c r="C29" s="17">
        <v>0</v>
      </c>
      <c r="D29" s="17">
        <v>0</v>
      </c>
      <c r="E29" s="17">
        <v>0</v>
      </c>
      <c r="F29" s="32">
        <v>1249</v>
      </c>
      <c r="H29" s="133">
        <f t="shared" si="12"/>
        <v>27</v>
      </c>
      <c r="I29" s="30" t="str">
        <f ca="1">'Consultant profile'!M33</f>
        <v>Albany NY</v>
      </c>
      <c r="J29" s="30">
        <f ca="1">'Consultant profile'!N33</f>
        <v>306</v>
      </c>
      <c r="K29" s="30">
        <f ca="1">'Consultant profile'!O33</f>
        <v>8262</v>
      </c>
      <c r="L29" s="96">
        <f ca="1">IF(K29&lt;'Airline Elite'!$A$2,1,IF('Airline Elite'!$A$3&gt;=K29, 'Airline Elite'!$B$2, 'Airline Elite'!$B$3))</f>
        <v>1</v>
      </c>
      <c r="M29" s="17">
        <f t="shared" si="13"/>
        <v>8262</v>
      </c>
      <c r="N29" s="96">
        <f ca="1">IF(K29&lt;'Airline Elite'!$A$2,1,IF('Airline Elite'!$A$3&gt;=K29, 'Airline Elite'!$C$2, 'Airline Elite'!$C$3))</f>
        <v>1</v>
      </c>
      <c r="O29" s="17">
        <f t="shared" si="14"/>
        <v>8262</v>
      </c>
      <c r="P29" s="96">
        <f ca="1">IF(K29&lt;'Airline Elite'!$A$2,1,IF('Airline Elite'!$A$3&gt;=K29, 'Airline Elite'!$D$2, IF('Airline Elite'!$A$6&gt;=K29,'Airline Elite'!$D$5, 'Airline Elite'!$D$6)))</f>
        <v>1</v>
      </c>
      <c r="Q29" s="17">
        <f t="shared" si="15"/>
        <v>8262</v>
      </c>
      <c r="R29" s="96">
        <f ca="1">IF(K29&lt;'Airline Elite'!$A$2,1,IF('Airline Elite'!$A$3&gt;=K29, 'Airline Elite'!$E$2, 'Airline Elite'!$E$3))</f>
        <v>1</v>
      </c>
      <c r="S29" s="17">
        <f t="shared" si="16"/>
        <v>8262</v>
      </c>
      <c r="T29" s="87" t="str">
        <f t="shared" si="0"/>
        <v xml:space="preserve"> </v>
      </c>
      <c r="U29" s="17" t="str">
        <f t="shared" si="1"/>
        <v xml:space="preserve"> </v>
      </c>
      <c r="V29" s="17" t="str">
        <f t="shared" si="2"/>
        <v xml:space="preserve"> </v>
      </c>
      <c r="W29" s="32" t="str">
        <f t="shared" si="3"/>
        <v xml:space="preserve"> </v>
      </c>
      <c r="X29" t="str">
        <f t="shared" si="4"/>
        <v>no</v>
      </c>
      <c r="Y29">
        <f t="shared" si="5"/>
        <v>27</v>
      </c>
      <c r="Z29" t="str">
        <f t="shared" si="6"/>
        <v>no</v>
      </c>
      <c r="AA29">
        <f t="shared" si="7"/>
        <v>27</v>
      </c>
      <c r="AB29" t="str">
        <f t="shared" si="8"/>
        <v>no</v>
      </c>
      <c r="AC29">
        <f t="shared" si="9"/>
        <v>27</v>
      </c>
      <c r="AD29" t="str">
        <f t="shared" si="10"/>
        <v>no</v>
      </c>
      <c r="AE29">
        <f t="shared" si="11"/>
        <v>27</v>
      </c>
      <c r="AF29" s="17"/>
      <c r="AG29" s="17"/>
      <c r="AH29" s="17"/>
      <c r="AI29" s="17"/>
      <c r="AJ29" s="17"/>
      <c r="AK29" s="17"/>
    </row>
    <row r="30" spans="1:37">
      <c r="A30" s="87" t="s">
        <v>226</v>
      </c>
      <c r="B30" s="17">
        <v>1</v>
      </c>
      <c r="C30" s="17">
        <v>1</v>
      </c>
      <c r="D30" s="17">
        <v>1</v>
      </c>
      <c r="E30" s="17">
        <v>1</v>
      </c>
      <c r="F30" s="32">
        <v>2824</v>
      </c>
      <c r="H30" s="133">
        <f t="shared" si="12"/>
        <v>28</v>
      </c>
      <c r="I30" s="30" t="str">
        <f ca="1">'Consultant profile'!M34</f>
        <v>Albany NY</v>
      </c>
      <c r="J30" s="30">
        <f ca="1">'Consultant profile'!N34</f>
        <v>306</v>
      </c>
      <c r="K30" s="30">
        <f ca="1">'Consultant profile'!O34</f>
        <v>8568</v>
      </c>
      <c r="L30" s="96">
        <f ca="1">IF(K30&lt;'Airline Elite'!$A$2,1,IF('Airline Elite'!$A$3&gt;=K30, 'Airline Elite'!$B$2, 'Airline Elite'!$B$3))</f>
        <v>1</v>
      </c>
      <c r="M30" s="17">
        <f t="shared" si="13"/>
        <v>8568</v>
      </c>
      <c r="N30" s="96">
        <f ca="1">IF(K30&lt;'Airline Elite'!$A$2,1,IF('Airline Elite'!$A$3&gt;=K30, 'Airline Elite'!$C$2, 'Airline Elite'!$C$3))</f>
        <v>1</v>
      </c>
      <c r="O30" s="17">
        <f t="shared" si="14"/>
        <v>8568</v>
      </c>
      <c r="P30" s="96">
        <f ca="1">IF(K30&lt;'Airline Elite'!$A$2,1,IF('Airline Elite'!$A$3&gt;=K30, 'Airline Elite'!$D$2, IF('Airline Elite'!$A$6&gt;=K30,'Airline Elite'!$D$5, 'Airline Elite'!$D$6)))</f>
        <v>1</v>
      </c>
      <c r="Q30" s="17">
        <f t="shared" si="15"/>
        <v>8568</v>
      </c>
      <c r="R30" s="96">
        <f ca="1">IF(K30&lt;'Airline Elite'!$A$2,1,IF('Airline Elite'!$A$3&gt;=K30, 'Airline Elite'!$E$2, 'Airline Elite'!$E$3))</f>
        <v>1</v>
      </c>
      <c r="S30" s="17">
        <f t="shared" si="16"/>
        <v>8568</v>
      </c>
      <c r="T30" s="87" t="str">
        <f t="shared" si="0"/>
        <v xml:space="preserve"> </v>
      </c>
      <c r="U30" s="17" t="str">
        <f t="shared" si="1"/>
        <v xml:space="preserve"> </v>
      </c>
      <c r="V30" s="17" t="str">
        <f t="shared" si="2"/>
        <v xml:space="preserve"> </v>
      </c>
      <c r="W30" s="32" t="str">
        <f t="shared" si="3"/>
        <v xml:space="preserve"> </v>
      </c>
      <c r="X30" t="str">
        <f t="shared" si="4"/>
        <v>no</v>
      </c>
      <c r="Y30">
        <f t="shared" si="5"/>
        <v>28</v>
      </c>
      <c r="Z30" t="str">
        <f t="shared" si="6"/>
        <v>no</v>
      </c>
      <c r="AA30">
        <f t="shared" si="7"/>
        <v>28</v>
      </c>
      <c r="AB30" t="str">
        <f t="shared" si="8"/>
        <v>no</v>
      </c>
      <c r="AC30">
        <f t="shared" si="9"/>
        <v>28</v>
      </c>
      <c r="AD30" t="str">
        <f t="shared" si="10"/>
        <v>no</v>
      </c>
      <c r="AE30">
        <f t="shared" si="11"/>
        <v>28</v>
      </c>
      <c r="AF30" s="17"/>
      <c r="AG30" s="17"/>
      <c r="AH30" s="17"/>
      <c r="AI30" s="17"/>
      <c r="AJ30" s="17"/>
      <c r="AK30" s="17"/>
    </row>
    <row r="31" spans="1:37">
      <c r="A31" s="87" t="s">
        <v>227</v>
      </c>
      <c r="B31" s="17">
        <v>1</v>
      </c>
      <c r="C31" s="17">
        <v>0</v>
      </c>
      <c r="D31" s="17">
        <v>0</v>
      </c>
      <c r="E31" s="17">
        <v>0</v>
      </c>
      <c r="F31" s="32">
        <v>763</v>
      </c>
      <c r="H31" s="133">
        <f t="shared" si="12"/>
        <v>29</v>
      </c>
      <c r="I31" s="30" t="str">
        <f ca="1">'Consultant profile'!M35</f>
        <v>Albany NY</v>
      </c>
      <c r="J31" s="30">
        <f ca="1">'Consultant profile'!N35</f>
        <v>306</v>
      </c>
      <c r="K31" s="30">
        <f ca="1">'Consultant profile'!O35</f>
        <v>8874</v>
      </c>
      <c r="L31" s="96">
        <f ca="1">IF(K31&lt;'Airline Elite'!$A$2,1,IF('Airline Elite'!$A$3&gt;=K31, 'Airline Elite'!$B$2, 'Airline Elite'!$B$3))</f>
        <v>1</v>
      </c>
      <c r="M31" s="17">
        <f t="shared" si="13"/>
        <v>8874</v>
      </c>
      <c r="N31" s="96">
        <f ca="1">IF(K31&lt;'Airline Elite'!$A$2,1,IF('Airline Elite'!$A$3&gt;=K31, 'Airline Elite'!$C$2, 'Airline Elite'!$C$3))</f>
        <v>1</v>
      </c>
      <c r="O31" s="17">
        <f t="shared" si="14"/>
        <v>8874</v>
      </c>
      <c r="P31" s="96">
        <f ca="1">IF(K31&lt;'Airline Elite'!$A$2,1,IF('Airline Elite'!$A$3&gt;=K31, 'Airline Elite'!$D$2, IF('Airline Elite'!$A$6&gt;=K31,'Airline Elite'!$D$5, 'Airline Elite'!$D$6)))</f>
        <v>1</v>
      </c>
      <c r="Q31" s="17">
        <f t="shared" si="15"/>
        <v>8874</v>
      </c>
      <c r="R31" s="96">
        <f ca="1">IF(K31&lt;'Airline Elite'!$A$2,1,IF('Airline Elite'!$A$3&gt;=K31, 'Airline Elite'!$E$2, 'Airline Elite'!$E$3))</f>
        <v>1</v>
      </c>
      <c r="S31" s="17">
        <f t="shared" si="16"/>
        <v>8874</v>
      </c>
      <c r="T31" s="87" t="str">
        <f t="shared" si="0"/>
        <v xml:space="preserve"> </v>
      </c>
      <c r="U31" s="17" t="str">
        <f t="shared" si="1"/>
        <v xml:space="preserve"> </v>
      </c>
      <c r="V31" s="17" t="str">
        <f t="shared" si="2"/>
        <v xml:space="preserve"> </v>
      </c>
      <c r="W31" s="32" t="str">
        <f t="shared" si="3"/>
        <v xml:space="preserve"> </v>
      </c>
      <c r="X31" t="str">
        <f t="shared" si="4"/>
        <v>no</v>
      </c>
      <c r="Y31">
        <f t="shared" si="5"/>
        <v>29</v>
      </c>
      <c r="Z31" t="str">
        <f t="shared" si="6"/>
        <v>no</v>
      </c>
      <c r="AA31">
        <f t="shared" si="7"/>
        <v>29</v>
      </c>
      <c r="AB31" t="str">
        <f t="shared" si="8"/>
        <v>no</v>
      </c>
      <c r="AC31">
        <f t="shared" si="9"/>
        <v>29</v>
      </c>
      <c r="AD31" t="str">
        <f t="shared" si="10"/>
        <v>no</v>
      </c>
      <c r="AE31">
        <f t="shared" si="11"/>
        <v>29</v>
      </c>
      <c r="AF31" s="17"/>
      <c r="AG31" s="17"/>
      <c r="AH31" s="17"/>
      <c r="AI31" s="17"/>
      <c r="AJ31" s="17"/>
      <c r="AK31" s="17"/>
    </row>
    <row r="32" spans="1:37">
      <c r="A32" s="129" t="s">
        <v>228</v>
      </c>
      <c r="B32" s="96">
        <v>1</v>
      </c>
      <c r="C32" s="96">
        <v>0</v>
      </c>
      <c r="D32" s="96">
        <v>1</v>
      </c>
      <c r="E32" s="96">
        <v>0</v>
      </c>
      <c r="F32" s="130">
        <v>1112</v>
      </c>
      <c r="H32" s="133">
        <f t="shared" si="12"/>
        <v>30</v>
      </c>
      <c r="I32" s="30" t="str">
        <f ca="1">'Consultant profile'!M36</f>
        <v>Albany NY</v>
      </c>
      <c r="J32" s="30">
        <f ca="1">'Consultant profile'!N36</f>
        <v>306</v>
      </c>
      <c r="K32" s="30">
        <f ca="1">'Consultant profile'!O36</f>
        <v>9180</v>
      </c>
      <c r="L32" s="96">
        <f ca="1">IF(K32&lt;'Airline Elite'!$A$2,1,IF('Airline Elite'!$A$3&gt;=K32, 'Airline Elite'!$B$2, 'Airline Elite'!$B$3))</f>
        <v>1</v>
      </c>
      <c r="M32" s="17">
        <f t="shared" si="13"/>
        <v>9180</v>
      </c>
      <c r="N32" s="96">
        <f ca="1">IF(K32&lt;'Airline Elite'!$A$2,1,IF('Airline Elite'!$A$3&gt;=K32, 'Airline Elite'!$C$2, 'Airline Elite'!$C$3))</f>
        <v>1</v>
      </c>
      <c r="O32" s="17">
        <f t="shared" si="14"/>
        <v>9180</v>
      </c>
      <c r="P32" s="96">
        <f ca="1">IF(K32&lt;'Airline Elite'!$A$2,1,IF('Airline Elite'!$A$3&gt;=K32, 'Airline Elite'!$D$2, IF('Airline Elite'!$A$6&gt;=K32,'Airline Elite'!$D$5, 'Airline Elite'!$D$6)))</f>
        <v>1</v>
      </c>
      <c r="Q32" s="17">
        <f t="shared" si="15"/>
        <v>9180</v>
      </c>
      <c r="R32" s="96">
        <f ca="1">IF(K32&lt;'Airline Elite'!$A$2,1,IF('Airline Elite'!$A$3&gt;=K32, 'Airline Elite'!$E$2, 'Airline Elite'!$E$3))</f>
        <v>1</v>
      </c>
      <c r="S32" s="17">
        <f t="shared" si="16"/>
        <v>9180</v>
      </c>
      <c r="T32" s="87" t="str">
        <f t="shared" si="0"/>
        <v xml:space="preserve"> </v>
      </c>
      <c r="U32" s="17" t="str">
        <f t="shared" si="1"/>
        <v xml:space="preserve"> </v>
      </c>
      <c r="V32" s="17" t="str">
        <f t="shared" si="2"/>
        <v xml:space="preserve"> </v>
      </c>
      <c r="W32" s="32" t="str">
        <f t="shared" si="3"/>
        <v xml:space="preserve"> </v>
      </c>
      <c r="X32" t="str">
        <f t="shared" si="4"/>
        <v>no</v>
      </c>
      <c r="Y32">
        <f t="shared" si="5"/>
        <v>30</v>
      </c>
      <c r="Z32" t="str">
        <f t="shared" si="6"/>
        <v>no</v>
      </c>
      <c r="AA32">
        <f t="shared" si="7"/>
        <v>30</v>
      </c>
      <c r="AB32" t="str">
        <f t="shared" si="8"/>
        <v>no</v>
      </c>
      <c r="AC32">
        <f t="shared" si="9"/>
        <v>30</v>
      </c>
      <c r="AD32" t="str">
        <f t="shared" si="10"/>
        <v>no</v>
      </c>
      <c r="AE32">
        <f t="shared" si="11"/>
        <v>30</v>
      </c>
      <c r="AF32" s="17"/>
      <c r="AG32" s="17"/>
      <c r="AH32" s="17"/>
      <c r="AI32" s="17"/>
      <c r="AJ32" s="17"/>
      <c r="AK32" s="17"/>
    </row>
    <row r="33" spans="1:37">
      <c r="A33" s="87" t="s">
        <v>229</v>
      </c>
      <c r="B33" s="17">
        <v>1</v>
      </c>
      <c r="C33" s="17">
        <v>1</v>
      </c>
      <c r="D33" s="17">
        <v>1</v>
      </c>
      <c r="E33" s="17">
        <v>1</v>
      </c>
      <c r="F33" s="32">
        <v>1279</v>
      </c>
      <c r="H33" s="133">
        <f t="shared" si="12"/>
        <v>31</v>
      </c>
      <c r="I33" s="30" t="str">
        <f ca="1">'Consultant profile'!M37</f>
        <v>Albany NY</v>
      </c>
      <c r="J33" s="30">
        <f ca="1">'Consultant profile'!N37</f>
        <v>306</v>
      </c>
      <c r="K33" s="30">
        <f ca="1">'Consultant profile'!O37</f>
        <v>9486</v>
      </c>
      <c r="L33" s="96">
        <f ca="1">IF(K33&lt;'Airline Elite'!$A$2,1,IF('Airline Elite'!$A$3&gt;=K33, 'Airline Elite'!$B$2, 'Airline Elite'!$B$3))</f>
        <v>1</v>
      </c>
      <c r="M33" s="17">
        <f t="shared" si="13"/>
        <v>9486</v>
      </c>
      <c r="N33" s="96">
        <f ca="1">IF(K33&lt;'Airline Elite'!$A$2,1,IF('Airline Elite'!$A$3&gt;=K33, 'Airline Elite'!$C$2, 'Airline Elite'!$C$3))</f>
        <v>1</v>
      </c>
      <c r="O33" s="17">
        <f t="shared" si="14"/>
        <v>9486</v>
      </c>
      <c r="P33" s="96">
        <f ca="1">IF(K33&lt;'Airline Elite'!$A$2,1,IF('Airline Elite'!$A$3&gt;=K33, 'Airline Elite'!$D$2, IF('Airline Elite'!$A$6&gt;=K33,'Airline Elite'!$D$5, 'Airline Elite'!$D$6)))</f>
        <v>1</v>
      </c>
      <c r="Q33" s="17">
        <f t="shared" si="15"/>
        <v>9486</v>
      </c>
      <c r="R33" s="96">
        <f ca="1">IF(K33&lt;'Airline Elite'!$A$2,1,IF('Airline Elite'!$A$3&gt;=K33, 'Airline Elite'!$E$2, 'Airline Elite'!$E$3))</f>
        <v>1</v>
      </c>
      <c r="S33" s="17">
        <f t="shared" si="16"/>
        <v>9486</v>
      </c>
      <c r="T33" s="87" t="str">
        <f t="shared" si="0"/>
        <v xml:space="preserve"> </v>
      </c>
      <c r="U33" s="17" t="str">
        <f t="shared" si="1"/>
        <v xml:space="preserve"> </v>
      </c>
      <c r="V33" s="17" t="str">
        <f t="shared" si="2"/>
        <v xml:space="preserve"> </v>
      </c>
      <c r="W33" s="32" t="str">
        <f t="shared" si="3"/>
        <v xml:space="preserve"> </v>
      </c>
      <c r="X33" t="str">
        <f t="shared" si="4"/>
        <v>no</v>
      </c>
      <c r="Y33">
        <f t="shared" si="5"/>
        <v>31</v>
      </c>
      <c r="Z33" t="str">
        <f t="shared" si="6"/>
        <v>no</v>
      </c>
      <c r="AA33">
        <f t="shared" si="7"/>
        <v>31</v>
      </c>
      <c r="AB33" t="str">
        <f t="shared" si="8"/>
        <v>no</v>
      </c>
      <c r="AC33">
        <f t="shared" si="9"/>
        <v>31</v>
      </c>
      <c r="AD33" t="str">
        <f t="shared" si="10"/>
        <v>no</v>
      </c>
      <c r="AE33">
        <f t="shared" si="11"/>
        <v>31</v>
      </c>
      <c r="AF33" s="17"/>
      <c r="AG33" s="17"/>
      <c r="AH33" s="17"/>
      <c r="AI33" s="17"/>
      <c r="AJ33" s="17"/>
      <c r="AK33" s="17"/>
    </row>
    <row r="34" spans="1:37">
      <c r="A34" s="87" t="s">
        <v>230</v>
      </c>
      <c r="B34" s="17">
        <v>1</v>
      </c>
      <c r="C34" s="17">
        <v>0</v>
      </c>
      <c r="D34" s="17">
        <v>0</v>
      </c>
      <c r="E34" s="17">
        <v>0</v>
      </c>
      <c r="F34" s="32">
        <v>912</v>
      </c>
      <c r="H34" s="133">
        <f t="shared" si="12"/>
        <v>32</v>
      </c>
      <c r="I34" s="30" t="str">
        <f ca="1">'Consultant profile'!M38</f>
        <v>Albany NY</v>
      </c>
      <c r="J34" s="30">
        <f ca="1">'Consultant profile'!N38</f>
        <v>306</v>
      </c>
      <c r="K34" s="30">
        <f ca="1">'Consultant profile'!O38</f>
        <v>9792</v>
      </c>
      <c r="L34" s="96">
        <f ca="1">IF(K34&lt;'Airline Elite'!$A$2,1,IF('Airline Elite'!$A$3&gt;=K34, 'Airline Elite'!$B$2, 'Airline Elite'!$B$3))</f>
        <v>1</v>
      </c>
      <c r="M34" s="17">
        <f t="shared" si="13"/>
        <v>9792</v>
      </c>
      <c r="N34" s="96">
        <f ca="1">IF(K34&lt;'Airline Elite'!$A$2,1,IF('Airline Elite'!$A$3&gt;=K34, 'Airline Elite'!$C$2, 'Airline Elite'!$C$3))</f>
        <v>1</v>
      </c>
      <c r="O34" s="17">
        <f t="shared" si="14"/>
        <v>9792</v>
      </c>
      <c r="P34" s="96">
        <f ca="1">IF(K34&lt;'Airline Elite'!$A$2,1,IF('Airline Elite'!$A$3&gt;=K34, 'Airline Elite'!$D$2, IF('Airline Elite'!$A$6&gt;=K34,'Airline Elite'!$D$5, 'Airline Elite'!$D$6)))</f>
        <v>1</v>
      </c>
      <c r="Q34" s="17">
        <f t="shared" si="15"/>
        <v>9792</v>
      </c>
      <c r="R34" s="96">
        <f ca="1">IF(K34&lt;'Airline Elite'!$A$2,1,IF('Airline Elite'!$A$3&gt;=K34, 'Airline Elite'!$E$2, 'Airline Elite'!$E$3))</f>
        <v>1</v>
      </c>
      <c r="S34" s="17">
        <f t="shared" si="16"/>
        <v>9792</v>
      </c>
      <c r="T34" s="87" t="str">
        <f t="shared" si="0"/>
        <v xml:space="preserve"> </v>
      </c>
      <c r="U34" s="17" t="str">
        <f t="shared" si="1"/>
        <v xml:space="preserve"> </v>
      </c>
      <c r="V34" s="17" t="str">
        <f t="shared" si="2"/>
        <v xml:space="preserve"> </v>
      </c>
      <c r="W34" s="32" t="str">
        <f t="shared" si="3"/>
        <v xml:space="preserve"> </v>
      </c>
      <c r="X34" t="str">
        <f t="shared" si="4"/>
        <v>no</v>
      </c>
      <c r="Y34">
        <f t="shared" si="5"/>
        <v>32</v>
      </c>
      <c r="Z34" t="str">
        <f t="shared" si="6"/>
        <v>no</v>
      </c>
      <c r="AA34">
        <f t="shared" si="7"/>
        <v>32</v>
      </c>
      <c r="AB34" t="str">
        <f t="shared" si="8"/>
        <v>no</v>
      </c>
      <c r="AC34">
        <f t="shared" si="9"/>
        <v>32</v>
      </c>
      <c r="AD34" t="str">
        <f t="shared" si="10"/>
        <v>no</v>
      </c>
      <c r="AE34">
        <f t="shared" si="11"/>
        <v>32</v>
      </c>
      <c r="AF34" s="17"/>
      <c r="AG34" s="17"/>
      <c r="AH34" s="17"/>
      <c r="AI34" s="17"/>
      <c r="AJ34" s="17"/>
      <c r="AK34" s="17"/>
    </row>
    <row r="35" spans="1:37">
      <c r="A35" s="87" t="s">
        <v>231</v>
      </c>
      <c r="B35" s="17">
        <v>1</v>
      </c>
      <c r="C35" s="17">
        <v>0</v>
      </c>
      <c r="D35" s="17">
        <v>1</v>
      </c>
      <c r="E35" s="17">
        <v>0</v>
      </c>
      <c r="F35" s="32">
        <v>1227</v>
      </c>
      <c r="H35" s="133">
        <f t="shared" si="12"/>
        <v>33</v>
      </c>
      <c r="I35" s="30" t="str">
        <f ca="1">'Consultant profile'!M39</f>
        <v>Albany NY</v>
      </c>
      <c r="J35" s="30">
        <f ca="1">'Consultant profile'!N39</f>
        <v>306</v>
      </c>
      <c r="K35" s="30">
        <f ca="1">'Consultant profile'!O39</f>
        <v>10098</v>
      </c>
      <c r="L35" s="96">
        <f ca="1">IF(K35&lt;'Airline Elite'!$A$2,1,IF('Airline Elite'!$A$3&gt;=K35, 'Airline Elite'!$B$2, 'Airline Elite'!$B$3))</f>
        <v>1</v>
      </c>
      <c r="M35" s="17">
        <f t="shared" si="13"/>
        <v>10098</v>
      </c>
      <c r="N35" s="96">
        <f ca="1">IF(K35&lt;'Airline Elite'!$A$2,1,IF('Airline Elite'!$A$3&gt;=K35, 'Airline Elite'!$C$2, 'Airline Elite'!$C$3))</f>
        <v>1</v>
      </c>
      <c r="O35" s="17">
        <f t="shared" si="14"/>
        <v>10098</v>
      </c>
      <c r="P35" s="96">
        <f ca="1">IF(K35&lt;'Airline Elite'!$A$2,1,IF('Airline Elite'!$A$3&gt;=K35, 'Airline Elite'!$D$2, IF('Airline Elite'!$A$6&gt;=K35,'Airline Elite'!$D$5, 'Airline Elite'!$D$6)))</f>
        <v>1</v>
      </c>
      <c r="Q35" s="17">
        <f t="shared" si="15"/>
        <v>10098</v>
      </c>
      <c r="R35" s="96">
        <f ca="1">IF(K35&lt;'Airline Elite'!$A$2,1,IF('Airline Elite'!$A$3&gt;=K35, 'Airline Elite'!$E$2, 'Airline Elite'!$E$3))</f>
        <v>1</v>
      </c>
      <c r="S35" s="17">
        <f t="shared" si="16"/>
        <v>10098</v>
      </c>
      <c r="T35" s="87" t="str">
        <f t="shared" si="0"/>
        <v xml:space="preserve"> </v>
      </c>
      <c r="U35" s="17" t="str">
        <f t="shared" si="1"/>
        <v xml:space="preserve"> </v>
      </c>
      <c r="V35" s="17" t="str">
        <f t="shared" si="2"/>
        <v xml:space="preserve"> </v>
      </c>
      <c r="W35" s="32" t="str">
        <f t="shared" si="3"/>
        <v xml:space="preserve"> </v>
      </c>
      <c r="X35" t="str">
        <f t="shared" si="4"/>
        <v>no</v>
      </c>
      <c r="Y35">
        <f t="shared" si="5"/>
        <v>33</v>
      </c>
      <c r="Z35" t="str">
        <f t="shared" si="6"/>
        <v>no</v>
      </c>
      <c r="AA35">
        <f t="shared" si="7"/>
        <v>33</v>
      </c>
      <c r="AB35" t="str">
        <f t="shared" si="8"/>
        <v>no</v>
      </c>
      <c r="AC35">
        <f t="shared" si="9"/>
        <v>33</v>
      </c>
      <c r="AD35" t="str">
        <f t="shared" si="10"/>
        <v>no</v>
      </c>
      <c r="AE35">
        <f t="shared" si="11"/>
        <v>33</v>
      </c>
      <c r="AF35" s="17"/>
      <c r="AG35" s="17"/>
      <c r="AH35" s="17"/>
      <c r="AI35" s="17"/>
      <c r="AJ35" s="17"/>
      <c r="AK35" s="17"/>
    </row>
    <row r="36" spans="1:37">
      <c r="A36" s="87" t="s">
        <v>232</v>
      </c>
      <c r="B36" s="17">
        <v>1</v>
      </c>
      <c r="C36" s="17">
        <v>1</v>
      </c>
      <c r="D36" s="17">
        <v>1</v>
      </c>
      <c r="E36" s="17">
        <v>0</v>
      </c>
      <c r="F36" s="32">
        <v>902</v>
      </c>
      <c r="H36" s="133">
        <f t="shared" si="12"/>
        <v>34</v>
      </c>
      <c r="I36" s="30" t="str">
        <f ca="1">'Consultant profile'!M40</f>
        <v>Albany NY</v>
      </c>
      <c r="J36" s="30">
        <f ca="1">'Consultant profile'!N40</f>
        <v>306</v>
      </c>
      <c r="K36" s="30">
        <f ca="1">'Consultant profile'!O40</f>
        <v>10404</v>
      </c>
      <c r="L36" s="96">
        <f ca="1">IF(K36&lt;'Airline Elite'!$A$2,1,IF('Airline Elite'!$A$3&gt;=K36, 'Airline Elite'!$B$2, 'Airline Elite'!$B$3))</f>
        <v>1</v>
      </c>
      <c r="M36" s="17">
        <f t="shared" si="13"/>
        <v>10404</v>
      </c>
      <c r="N36" s="96">
        <f ca="1">IF(K36&lt;'Airline Elite'!$A$2,1,IF('Airline Elite'!$A$3&gt;=K36, 'Airline Elite'!$C$2, 'Airline Elite'!$C$3))</f>
        <v>1</v>
      </c>
      <c r="O36" s="17">
        <f t="shared" si="14"/>
        <v>10404</v>
      </c>
      <c r="P36" s="96">
        <f ca="1">IF(K36&lt;'Airline Elite'!$A$2,1,IF('Airline Elite'!$A$3&gt;=K36, 'Airline Elite'!$D$2, IF('Airline Elite'!$A$6&gt;=K36,'Airline Elite'!$D$5, 'Airline Elite'!$D$6)))</f>
        <v>1</v>
      </c>
      <c r="Q36" s="17">
        <f t="shared" si="15"/>
        <v>10404</v>
      </c>
      <c r="R36" s="96">
        <f ca="1">IF(K36&lt;'Airline Elite'!$A$2,1,IF('Airline Elite'!$A$3&gt;=K36, 'Airline Elite'!$E$2, 'Airline Elite'!$E$3))</f>
        <v>1</v>
      </c>
      <c r="S36" s="17">
        <f t="shared" si="16"/>
        <v>10404</v>
      </c>
      <c r="T36" s="87" t="str">
        <f t="shared" si="0"/>
        <v xml:space="preserve"> </v>
      </c>
      <c r="U36" s="17" t="str">
        <f t="shared" si="1"/>
        <v xml:space="preserve"> </v>
      </c>
      <c r="V36" s="17" t="str">
        <f t="shared" si="2"/>
        <v xml:space="preserve"> </v>
      </c>
      <c r="W36" s="32" t="str">
        <f t="shared" si="3"/>
        <v xml:space="preserve"> </v>
      </c>
      <c r="X36" t="str">
        <f t="shared" si="4"/>
        <v>no</v>
      </c>
      <c r="Y36">
        <f t="shared" si="5"/>
        <v>34</v>
      </c>
      <c r="Z36" t="str">
        <f t="shared" si="6"/>
        <v>no</v>
      </c>
      <c r="AA36">
        <f t="shared" si="7"/>
        <v>34</v>
      </c>
      <c r="AB36" t="str">
        <f t="shared" si="8"/>
        <v>no</v>
      </c>
      <c r="AC36">
        <f t="shared" si="9"/>
        <v>34</v>
      </c>
      <c r="AD36" t="str">
        <f t="shared" si="10"/>
        <v>no</v>
      </c>
      <c r="AE36">
        <f t="shared" si="11"/>
        <v>34</v>
      </c>
      <c r="AF36" s="17"/>
      <c r="AG36" s="17"/>
      <c r="AH36" s="17"/>
      <c r="AI36" s="17"/>
      <c r="AJ36" s="17"/>
      <c r="AK36" s="17"/>
    </row>
    <row r="37" spans="1:37">
      <c r="A37" s="87" t="s">
        <v>233</v>
      </c>
      <c r="B37" s="17">
        <v>1</v>
      </c>
      <c r="C37" s="17">
        <v>0</v>
      </c>
      <c r="D37" s="17">
        <v>1</v>
      </c>
      <c r="E37" s="17">
        <v>1</v>
      </c>
      <c r="F37" s="32">
        <v>1323</v>
      </c>
      <c r="H37" s="133">
        <f t="shared" si="12"/>
        <v>35</v>
      </c>
      <c r="I37" s="30" t="str">
        <f ca="1">'Consultant profile'!M41</f>
        <v>Albany NY</v>
      </c>
      <c r="J37" s="30">
        <f ca="1">'Consultant profile'!N41</f>
        <v>306</v>
      </c>
      <c r="K37" s="30">
        <f ca="1">'Consultant profile'!O41</f>
        <v>10710</v>
      </c>
      <c r="L37" s="96">
        <f ca="1">IF(K37&lt;'Airline Elite'!$A$2,1,IF('Airline Elite'!$A$3&gt;=K37, 'Airline Elite'!$B$2, 'Airline Elite'!$B$3))</f>
        <v>1</v>
      </c>
      <c r="M37" s="17">
        <f t="shared" si="13"/>
        <v>10710</v>
      </c>
      <c r="N37" s="96">
        <f ca="1">IF(K37&lt;'Airline Elite'!$A$2,1,IF('Airline Elite'!$A$3&gt;=K37, 'Airline Elite'!$C$2, 'Airline Elite'!$C$3))</f>
        <v>1</v>
      </c>
      <c r="O37" s="17">
        <f t="shared" si="14"/>
        <v>10710</v>
      </c>
      <c r="P37" s="96">
        <f ca="1">IF(K37&lt;'Airline Elite'!$A$2,1,IF('Airline Elite'!$A$3&gt;=K37, 'Airline Elite'!$D$2, IF('Airline Elite'!$A$6&gt;=K37,'Airline Elite'!$D$5, 'Airline Elite'!$D$6)))</f>
        <v>1</v>
      </c>
      <c r="Q37" s="17">
        <f t="shared" si="15"/>
        <v>10710</v>
      </c>
      <c r="R37" s="96">
        <f ca="1">IF(K37&lt;'Airline Elite'!$A$2,1,IF('Airline Elite'!$A$3&gt;=K37, 'Airline Elite'!$E$2, 'Airline Elite'!$E$3))</f>
        <v>1</v>
      </c>
      <c r="S37" s="17">
        <f t="shared" si="16"/>
        <v>10710</v>
      </c>
      <c r="T37" s="87" t="str">
        <f t="shared" si="0"/>
        <v xml:space="preserve"> </v>
      </c>
      <c r="U37" s="17" t="str">
        <f t="shared" si="1"/>
        <v xml:space="preserve"> </v>
      </c>
      <c r="V37" s="17" t="str">
        <f t="shared" si="2"/>
        <v xml:space="preserve"> </v>
      </c>
      <c r="W37" s="32" t="str">
        <f t="shared" si="3"/>
        <v xml:space="preserve"> </v>
      </c>
      <c r="X37" t="str">
        <f t="shared" si="4"/>
        <v>no</v>
      </c>
      <c r="Y37">
        <f t="shared" si="5"/>
        <v>35</v>
      </c>
      <c r="Z37" t="str">
        <f t="shared" si="6"/>
        <v>no</v>
      </c>
      <c r="AA37">
        <f t="shared" si="7"/>
        <v>35</v>
      </c>
      <c r="AB37" t="str">
        <f t="shared" si="8"/>
        <v>no</v>
      </c>
      <c r="AC37">
        <f t="shared" si="9"/>
        <v>35</v>
      </c>
      <c r="AD37" t="str">
        <f t="shared" si="10"/>
        <v>no</v>
      </c>
      <c r="AE37">
        <f t="shared" si="11"/>
        <v>35</v>
      </c>
      <c r="AF37" s="17"/>
      <c r="AG37" s="17"/>
      <c r="AH37" s="17"/>
      <c r="AI37" s="17"/>
      <c r="AJ37" s="17"/>
      <c r="AK37" s="17"/>
    </row>
    <row r="38" spans="1:37">
      <c r="A38" s="87" t="s">
        <v>234</v>
      </c>
      <c r="B38" s="17">
        <v>1</v>
      </c>
      <c r="C38" s="17">
        <v>0</v>
      </c>
      <c r="D38" s="17">
        <v>1</v>
      </c>
      <c r="E38" s="17">
        <v>1</v>
      </c>
      <c r="F38" s="32">
        <v>373</v>
      </c>
      <c r="H38" s="133">
        <f t="shared" si="12"/>
        <v>36</v>
      </c>
      <c r="I38" s="30" t="str">
        <f ca="1">'Consultant profile'!M42</f>
        <v>Albany NY</v>
      </c>
      <c r="J38" s="30">
        <f ca="1">'Consultant profile'!N42</f>
        <v>306</v>
      </c>
      <c r="K38" s="30">
        <f ca="1">'Consultant profile'!O42</f>
        <v>11016</v>
      </c>
      <c r="L38" s="96">
        <f ca="1">IF(K38&lt;'Airline Elite'!$A$2,1,IF('Airline Elite'!$A$3&gt;=K38, 'Airline Elite'!$B$2, 'Airline Elite'!$B$3))</f>
        <v>1</v>
      </c>
      <c r="M38" s="17">
        <f t="shared" si="13"/>
        <v>11016</v>
      </c>
      <c r="N38" s="96">
        <f ca="1">IF(K38&lt;'Airline Elite'!$A$2,1,IF('Airline Elite'!$A$3&gt;=K38, 'Airline Elite'!$C$2, 'Airline Elite'!$C$3))</f>
        <v>1</v>
      </c>
      <c r="O38" s="17">
        <f t="shared" si="14"/>
        <v>11016</v>
      </c>
      <c r="P38" s="96">
        <f ca="1">IF(K38&lt;'Airline Elite'!$A$2,1,IF('Airline Elite'!$A$3&gt;=K38, 'Airline Elite'!$D$2, IF('Airline Elite'!$A$6&gt;=K38,'Airline Elite'!$D$5, 'Airline Elite'!$D$6)))</f>
        <v>1</v>
      </c>
      <c r="Q38" s="17">
        <f t="shared" si="15"/>
        <v>11016</v>
      </c>
      <c r="R38" s="96">
        <f ca="1">IF(K38&lt;'Airline Elite'!$A$2,1,IF('Airline Elite'!$A$3&gt;=K38, 'Airline Elite'!$E$2, 'Airline Elite'!$E$3))</f>
        <v>1</v>
      </c>
      <c r="S38" s="17">
        <f t="shared" si="16"/>
        <v>11016</v>
      </c>
      <c r="T38" s="87" t="str">
        <f t="shared" si="0"/>
        <v xml:space="preserve"> </v>
      </c>
      <c r="U38" s="17" t="str">
        <f t="shared" si="1"/>
        <v xml:space="preserve"> </v>
      </c>
      <c r="V38" s="17" t="str">
        <f t="shared" si="2"/>
        <v xml:space="preserve"> </v>
      </c>
      <c r="W38" s="32" t="str">
        <f t="shared" si="3"/>
        <v xml:space="preserve"> </v>
      </c>
      <c r="X38" t="str">
        <f t="shared" si="4"/>
        <v>no</v>
      </c>
      <c r="Y38">
        <f t="shared" si="5"/>
        <v>36</v>
      </c>
      <c r="Z38" t="str">
        <f t="shared" si="6"/>
        <v>no</v>
      </c>
      <c r="AA38">
        <f t="shared" si="7"/>
        <v>36</v>
      </c>
      <c r="AB38" t="str">
        <f t="shared" si="8"/>
        <v>no</v>
      </c>
      <c r="AC38">
        <f t="shared" si="9"/>
        <v>36</v>
      </c>
      <c r="AD38" t="str">
        <f t="shared" si="10"/>
        <v>no</v>
      </c>
      <c r="AE38">
        <f t="shared" si="11"/>
        <v>36</v>
      </c>
      <c r="AF38" s="17"/>
      <c r="AG38" s="17"/>
      <c r="AH38" s="17"/>
      <c r="AI38" s="17"/>
      <c r="AJ38" s="17"/>
      <c r="AK38" s="17"/>
    </row>
    <row r="39" spans="1:37">
      <c r="A39" s="87" t="s">
        <v>235</v>
      </c>
      <c r="B39" s="17">
        <v>1</v>
      </c>
      <c r="C39" s="17">
        <v>0</v>
      </c>
      <c r="D39" s="17">
        <v>0</v>
      </c>
      <c r="E39" s="17">
        <v>0</v>
      </c>
      <c r="F39" s="32">
        <v>1474</v>
      </c>
      <c r="H39" s="133">
        <f t="shared" si="12"/>
        <v>37</v>
      </c>
      <c r="I39" s="30" t="str">
        <f ca="1">'Consultant profile'!M43</f>
        <v>Albany NY</v>
      </c>
      <c r="J39" s="30">
        <f ca="1">'Consultant profile'!N43</f>
        <v>306</v>
      </c>
      <c r="K39" s="30">
        <f ca="1">'Consultant profile'!O43</f>
        <v>11322</v>
      </c>
      <c r="L39" s="96">
        <f ca="1">IF(K39&lt;'Airline Elite'!$A$2,1,IF('Airline Elite'!$A$3&gt;=K39, 'Airline Elite'!$B$2, 'Airline Elite'!$B$3))</f>
        <v>1</v>
      </c>
      <c r="M39" s="17">
        <f t="shared" si="13"/>
        <v>11322</v>
      </c>
      <c r="N39" s="96">
        <f ca="1">IF(K39&lt;'Airline Elite'!$A$2,1,IF('Airline Elite'!$A$3&gt;=K39, 'Airline Elite'!$C$2, 'Airline Elite'!$C$3))</f>
        <v>1</v>
      </c>
      <c r="O39" s="17">
        <f t="shared" si="14"/>
        <v>11322</v>
      </c>
      <c r="P39" s="96">
        <f ca="1">IF(K39&lt;'Airline Elite'!$A$2,1,IF('Airline Elite'!$A$3&gt;=K39, 'Airline Elite'!$D$2, IF('Airline Elite'!$A$6&gt;=K39,'Airline Elite'!$D$5, 'Airline Elite'!$D$6)))</f>
        <v>1</v>
      </c>
      <c r="Q39" s="17">
        <f t="shared" si="15"/>
        <v>11322</v>
      </c>
      <c r="R39" s="96">
        <f ca="1">IF(K39&lt;'Airline Elite'!$A$2,1,IF('Airline Elite'!$A$3&gt;=K39, 'Airline Elite'!$E$2, 'Airline Elite'!$E$3))</f>
        <v>1</v>
      </c>
      <c r="S39" s="17">
        <f t="shared" si="16"/>
        <v>11322</v>
      </c>
      <c r="T39" s="87" t="str">
        <f t="shared" si="0"/>
        <v xml:space="preserve"> </v>
      </c>
      <c r="U39" s="17" t="str">
        <f t="shared" si="1"/>
        <v xml:space="preserve"> </v>
      </c>
      <c r="V39" s="17" t="str">
        <f t="shared" si="2"/>
        <v xml:space="preserve"> </v>
      </c>
      <c r="W39" s="32" t="str">
        <f t="shared" si="3"/>
        <v xml:space="preserve"> </v>
      </c>
      <c r="X39" t="str">
        <f t="shared" si="4"/>
        <v>no</v>
      </c>
      <c r="Y39">
        <f t="shared" si="5"/>
        <v>37</v>
      </c>
      <c r="Z39" t="str">
        <f t="shared" si="6"/>
        <v>no</v>
      </c>
      <c r="AA39">
        <f t="shared" si="7"/>
        <v>37</v>
      </c>
      <c r="AB39" t="str">
        <f t="shared" si="8"/>
        <v>no</v>
      </c>
      <c r="AC39">
        <f t="shared" si="9"/>
        <v>37</v>
      </c>
      <c r="AD39" t="str">
        <f t="shared" si="10"/>
        <v>no</v>
      </c>
      <c r="AE39">
        <f t="shared" si="11"/>
        <v>37</v>
      </c>
      <c r="AF39" s="17"/>
      <c r="AG39" s="17"/>
      <c r="AH39" s="17"/>
      <c r="AI39" s="17"/>
      <c r="AJ39" s="17"/>
      <c r="AK39" s="17"/>
    </row>
    <row r="40" spans="1:37">
      <c r="A40" s="129" t="s">
        <v>236</v>
      </c>
      <c r="B40" s="96">
        <v>1</v>
      </c>
      <c r="C40" s="96">
        <v>0</v>
      </c>
      <c r="D40" s="96">
        <v>1</v>
      </c>
      <c r="E40" s="96">
        <v>0</v>
      </c>
      <c r="F40" s="130">
        <v>1265</v>
      </c>
      <c r="H40" s="133">
        <f t="shared" si="12"/>
        <v>38</v>
      </c>
      <c r="I40" s="30" t="str">
        <f ca="1">'Consultant profile'!M44</f>
        <v>Albany NY</v>
      </c>
      <c r="J40" s="30">
        <f ca="1">'Consultant profile'!N44</f>
        <v>306</v>
      </c>
      <c r="K40" s="30">
        <f ca="1">'Consultant profile'!O44</f>
        <v>11628</v>
      </c>
      <c r="L40" s="96">
        <f ca="1">IF(K40&lt;'Airline Elite'!$A$2,1,IF('Airline Elite'!$A$3&gt;=K40, 'Airline Elite'!$B$2, 'Airline Elite'!$B$3))</f>
        <v>1</v>
      </c>
      <c r="M40" s="17">
        <f t="shared" si="13"/>
        <v>11628</v>
      </c>
      <c r="N40" s="96">
        <f ca="1">IF(K40&lt;'Airline Elite'!$A$2,1,IF('Airline Elite'!$A$3&gt;=K40, 'Airline Elite'!$C$2, 'Airline Elite'!$C$3))</f>
        <v>1</v>
      </c>
      <c r="O40" s="17">
        <f t="shared" si="14"/>
        <v>11628</v>
      </c>
      <c r="P40" s="96">
        <f ca="1">IF(K40&lt;'Airline Elite'!$A$2,1,IF('Airline Elite'!$A$3&gt;=K40, 'Airline Elite'!$D$2, IF('Airline Elite'!$A$6&gt;=K40,'Airline Elite'!$D$5, 'Airline Elite'!$D$6)))</f>
        <v>1</v>
      </c>
      <c r="Q40" s="17">
        <f t="shared" si="15"/>
        <v>11628</v>
      </c>
      <c r="R40" s="96">
        <f ca="1">IF(K40&lt;'Airline Elite'!$A$2,1,IF('Airline Elite'!$A$3&gt;=K40, 'Airline Elite'!$E$2, 'Airline Elite'!$E$3))</f>
        <v>1</v>
      </c>
      <c r="S40" s="17">
        <f t="shared" si="16"/>
        <v>11628</v>
      </c>
      <c r="T40" s="87" t="str">
        <f t="shared" si="0"/>
        <v xml:space="preserve"> </v>
      </c>
      <c r="U40" s="17" t="str">
        <f t="shared" si="1"/>
        <v xml:space="preserve"> </v>
      </c>
      <c r="V40" s="17" t="str">
        <f t="shared" si="2"/>
        <v xml:space="preserve"> </v>
      </c>
      <c r="W40" s="32" t="str">
        <f t="shared" si="3"/>
        <v xml:space="preserve"> </v>
      </c>
      <c r="X40" t="str">
        <f t="shared" si="4"/>
        <v>no</v>
      </c>
      <c r="Y40">
        <f t="shared" si="5"/>
        <v>38</v>
      </c>
      <c r="Z40" t="str">
        <f t="shared" si="6"/>
        <v>no</v>
      </c>
      <c r="AA40">
        <f t="shared" si="7"/>
        <v>38</v>
      </c>
      <c r="AB40" t="str">
        <f t="shared" si="8"/>
        <v>no</v>
      </c>
      <c r="AC40">
        <f t="shared" si="9"/>
        <v>38</v>
      </c>
      <c r="AD40" t="str">
        <f t="shared" si="10"/>
        <v>no</v>
      </c>
      <c r="AE40">
        <f t="shared" si="11"/>
        <v>38</v>
      </c>
      <c r="AF40" s="17"/>
      <c r="AG40" s="17"/>
      <c r="AH40" s="17"/>
      <c r="AI40" s="17"/>
      <c r="AJ40" s="17"/>
      <c r="AK40" s="17"/>
    </row>
    <row r="41" spans="1:37">
      <c r="A41" s="87" t="s">
        <v>237</v>
      </c>
      <c r="B41" s="17">
        <v>1</v>
      </c>
      <c r="C41" s="17">
        <v>0</v>
      </c>
      <c r="D41" s="17">
        <v>1</v>
      </c>
      <c r="E41" s="17">
        <v>0</v>
      </c>
      <c r="F41" s="32">
        <v>1080</v>
      </c>
      <c r="H41" s="133">
        <f t="shared" si="12"/>
        <v>39</v>
      </c>
      <c r="I41" s="30" t="str">
        <f ca="1">'Consultant profile'!M45</f>
        <v>Albany NY</v>
      </c>
      <c r="J41" s="30">
        <f ca="1">'Consultant profile'!N45</f>
        <v>306</v>
      </c>
      <c r="K41" s="30">
        <f ca="1">'Consultant profile'!O45</f>
        <v>11934</v>
      </c>
      <c r="L41" s="96">
        <f ca="1">IF(K41&lt;'Airline Elite'!$A$2,1,IF('Airline Elite'!$A$3&gt;=K41, 'Airline Elite'!$B$2, 'Airline Elite'!$B$3))</f>
        <v>1</v>
      </c>
      <c r="M41" s="17">
        <f t="shared" si="13"/>
        <v>11934</v>
      </c>
      <c r="N41" s="96">
        <f ca="1">IF(K41&lt;'Airline Elite'!$A$2,1,IF('Airline Elite'!$A$3&gt;=K41, 'Airline Elite'!$C$2, 'Airline Elite'!$C$3))</f>
        <v>1</v>
      </c>
      <c r="O41" s="17">
        <f t="shared" si="14"/>
        <v>11934</v>
      </c>
      <c r="P41" s="96">
        <f ca="1">IF(K41&lt;'Airline Elite'!$A$2,1,IF('Airline Elite'!$A$3&gt;=K41, 'Airline Elite'!$D$2, IF('Airline Elite'!$A$6&gt;=K41,'Airline Elite'!$D$5, 'Airline Elite'!$D$6)))</f>
        <v>1</v>
      </c>
      <c r="Q41" s="17">
        <f t="shared" si="15"/>
        <v>11934</v>
      </c>
      <c r="R41" s="96">
        <f ca="1">IF(K41&lt;'Airline Elite'!$A$2,1,IF('Airline Elite'!$A$3&gt;=K41, 'Airline Elite'!$E$2, 'Airline Elite'!$E$3))</f>
        <v>1</v>
      </c>
      <c r="S41" s="17">
        <f t="shared" si="16"/>
        <v>11934</v>
      </c>
      <c r="T41" s="87" t="str">
        <f t="shared" si="0"/>
        <v xml:space="preserve"> </v>
      </c>
      <c r="U41" s="17" t="str">
        <f t="shared" si="1"/>
        <v xml:space="preserve"> </v>
      </c>
      <c r="V41" s="17" t="str">
        <f t="shared" si="2"/>
        <v xml:space="preserve"> </v>
      </c>
      <c r="W41" s="32" t="str">
        <f t="shared" si="3"/>
        <v xml:space="preserve"> </v>
      </c>
      <c r="X41" t="str">
        <f t="shared" si="4"/>
        <v>no</v>
      </c>
      <c r="Y41">
        <f t="shared" si="5"/>
        <v>39</v>
      </c>
      <c r="Z41" t="str">
        <f t="shared" si="6"/>
        <v>no</v>
      </c>
      <c r="AA41">
        <f t="shared" si="7"/>
        <v>39</v>
      </c>
      <c r="AB41" t="str">
        <f t="shared" si="8"/>
        <v>no</v>
      </c>
      <c r="AC41">
        <f t="shared" si="9"/>
        <v>39</v>
      </c>
      <c r="AD41" t="str">
        <f t="shared" si="10"/>
        <v>no</v>
      </c>
      <c r="AE41">
        <f t="shared" si="11"/>
        <v>39</v>
      </c>
      <c r="AF41" s="17"/>
      <c r="AG41" s="17"/>
      <c r="AH41" s="17"/>
      <c r="AI41" s="17"/>
      <c r="AJ41" s="17"/>
      <c r="AK41" s="17"/>
    </row>
    <row r="42" spans="1:37">
      <c r="A42" s="87" t="s">
        <v>238</v>
      </c>
      <c r="B42" s="17">
        <v>1</v>
      </c>
      <c r="C42" s="17">
        <v>0</v>
      </c>
      <c r="D42" s="17">
        <v>1</v>
      </c>
      <c r="E42" s="17">
        <v>1</v>
      </c>
      <c r="F42" s="32">
        <v>109</v>
      </c>
      <c r="H42" s="133">
        <f t="shared" si="12"/>
        <v>40</v>
      </c>
      <c r="I42" s="30" t="str">
        <f ca="1">'Consultant profile'!M46</f>
        <v>Albany NY</v>
      </c>
      <c r="J42" s="30">
        <f ca="1">'Consultant profile'!N46</f>
        <v>306</v>
      </c>
      <c r="K42" s="30">
        <f ca="1">'Consultant profile'!O46</f>
        <v>12240</v>
      </c>
      <c r="L42" s="96">
        <f ca="1">IF(K42&lt;'Airline Elite'!$A$2,1,IF('Airline Elite'!$A$3&gt;=K42, 'Airline Elite'!$B$2, 'Airline Elite'!$B$3))</f>
        <v>1</v>
      </c>
      <c r="M42" s="17">
        <f t="shared" si="13"/>
        <v>12240</v>
      </c>
      <c r="N42" s="96">
        <f ca="1">IF(K42&lt;'Airline Elite'!$A$2,1,IF('Airline Elite'!$A$3&gt;=K42, 'Airline Elite'!$C$2, 'Airline Elite'!$C$3))</f>
        <v>1</v>
      </c>
      <c r="O42" s="17">
        <f t="shared" si="14"/>
        <v>12240</v>
      </c>
      <c r="P42" s="96">
        <f ca="1">IF(K42&lt;'Airline Elite'!$A$2,1,IF('Airline Elite'!$A$3&gt;=K42, 'Airline Elite'!$D$2, IF('Airline Elite'!$A$6&gt;=K42,'Airline Elite'!$D$5, 'Airline Elite'!$D$6)))</f>
        <v>1</v>
      </c>
      <c r="Q42" s="17">
        <f t="shared" si="15"/>
        <v>12240</v>
      </c>
      <c r="R42" s="96">
        <f ca="1">IF(K42&lt;'Airline Elite'!$A$2,1,IF('Airline Elite'!$A$3&gt;=K42, 'Airline Elite'!$E$2, 'Airline Elite'!$E$3))</f>
        <v>1</v>
      </c>
      <c r="S42" s="17">
        <f t="shared" si="16"/>
        <v>12240</v>
      </c>
      <c r="T42" s="87" t="str">
        <f t="shared" si="0"/>
        <v xml:space="preserve"> </v>
      </c>
      <c r="U42" s="17" t="str">
        <f t="shared" si="1"/>
        <v xml:space="preserve"> </v>
      </c>
      <c r="V42" s="17" t="str">
        <f t="shared" si="2"/>
        <v xml:space="preserve"> </v>
      </c>
      <c r="W42" s="32" t="str">
        <f t="shared" si="3"/>
        <v xml:space="preserve"> </v>
      </c>
      <c r="X42" t="str">
        <f t="shared" si="4"/>
        <v>no</v>
      </c>
      <c r="Y42">
        <f t="shared" si="5"/>
        <v>40</v>
      </c>
      <c r="Z42" t="str">
        <f t="shared" si="6"/>
        <v>no</v>
      </c>
      <c r="AA42">
        <f t="shared" si="7"/>
        <v>40</v>
      </c>
      <c r="AB42" t="str">
        <f t="shared" si="8"/>
        <v>no</v>
      </c>
      <c r="AC42">
        <f t="shared" si="9"/>
        <v>40</v>
      </c>
      <c r="AD42" t="str">
        <f t="shared" si="10"/>
        <v>no</v>
      </c>
      <c r="AE42">
        <f t="shared" si="11"/>
        <v>40</v>
      </c>
      <c r="AF42" s="17"/>
      <c r="AG42" s="17"/>
      <c r="AH42" s="17"/>
      <c r="AI42" s="17"/>
      <c r="AJ42" s="17"/>
      <c r="AK42" s="17"/>
    </row>
    <row r="43" spans="1:37">
      <c r="A43" s="87" t="s">
        <v>239</v>
      </c>
      <c r="B43" s="17">
        <v>1</v>
      </c>
      <c r="C43" s="17">
        <v>0</v>
      </c>
      <c r="D43" s="17">
        <v>1</v>
      </c>
      <c r="E43" s="17">
        <v>0</v>
      </c>
      <c r="F43" s="32">
        <v>2482</v>
      </c>
      <c r="H43" s="133">
        <f t="shared" si="12"/>
        <v>41</v>
      </c>
      <c r="I43" s="30" t="str">
        <f ca="1">'Consultant profile'!M47</f>
        <v>Albany NY</v>
      </c>
      <c r="J43" s="30">
        <f ca="1">'Consultant profile'!N47</f>
        <v>306</v>
      </c>
      <c r="K43" s="30">
        <f ca="1">'Consultant profile'!O47</f>
        <v>12546</v>
      </c>
      <c r="L43" s="96">
        <f ca="1">IF(K43&lt;'Airline Elite'!$A$2,1,IF('Airline Elite'!$A$3&gt;=K43, 'Airline Elite'!$B$2, 'Airline Elite'!$B$3))</f>
        <v>1</v>
      </c>
      <c r="M43" s="17">
        <f t="shared" si="13"/>
        <v>12546</v>
      </c>
      <c r="N43" s="96">
        <f ca="1">IF(K43&lt;'Airline Elite'!$A$2,1,IF('Airline Elite'!$A$3&gt;=K43, 'Airline Elite'!$C$2, 'Airline Elite'!$C$3))</f>
        <v>1</v>
      </c>
      <c r="O43" s="17">
        <f t="shared" si="14"/>
        <v>12546</v>
      </c>
      <c r="P43" s="96">
        <f ca="1">IF(K43&lt;'Airline Elite'!$A$2,1,IF('Airline Elite'!$A$3&gt;=K43, 'Airline Elite'!$D$2, IF('Airline Elite'!$A$6&gt;=K43,'Airline Elite'!$D$5, 'Airline Elite'!$D$6)))</f>
        <v>1</v>
      </c>
      <c r="Q43" s="17">
        <f t="shared" si="15"/>
        <v>12546</v>
      </c>
      <c r="R43" s="96">
        <f ca="1">IF(K43&lt;'Airline Elite'!$A$2,1,IF('Airline Elite'!$A$3&gt;=K43, 'Airline Elite'!$E$2, 'Airline Elite'!$E$3))</f>
        <v>1</v>
      </c>
      <c r="S43" s="17">
        <f t="shared" si="16"/>
        <v>12546</v>
      </c>
      <c r="T43" s="87" t="str">
        <f t="shared" si="0"/>
        <v xml:space="preserve"> </v>
      </c>
      <c r="U43" s="17" t="str">
        <f t="shared" si="1"/>
        <v xml:space="preserve"> </v>
      </c>
      <c r="V43" s="17" t="str">
        <f t="shared" si="2"/>
        <v xml:space="preserve"> </v>
      </c>
      <c r="W43" s="32" t="str">
        <f t="shared" si="3"/>
        <v xml:space="preserve"> </v>
      </c>
      <c r="X43" t="str">
        <f t="shared" si="4"/>
        <v>no</v>
      </c>
      <c r="Y43">
        <f t="shared" si="5"/>
        <v>41</v>
      </c>
      <c r="Z43" t="str">
        <f t="shared" si="6"/>
        <v>no</v>
      </c>
      <c r="AA43">
        <f t="shared" si="7"/>
        <v>41</v>
      </c>
      <c r="AB43" t="str">
        <f t="shared" si="8"/>
        <v>no</v>
      </c>
      <c r="AC43">
        <f t="shared" si="9"/>
        <v>41</v>
      </c>
      <c r="AD43" t="str">
        <f t="shared" si="10"/>
        <v>no</v>
      </c>
      <c r="AE43">
        <f t="shared" si="11"/>
        <v>41</v>
      </c>
      <c r="AF43" s="17"/>
      <c r="AG43" s="17"/>
      <c r="AH43" s="17"/>
      <c r="AI43" s="17"/>
      <c r="AJ43" s="17"/>
      <c r="AK43" s="17"/>
    </row>
    <row r="44" spans="1:37">
      <c r="A44" s="87" t="s">
        <v>240</v>
      </c>
      <c r="B44" s="17">
        <v>1</v>
      </c>
      <c r="C44" s="17">
        <v>1</v>
      </c>
      <c r="D44" s="17">
        <v>1</v>
      </c>
      <c r="E44" s="17">
        <v>0</v>
      </c>
      <c r="F44" s="32">
        <v>388</v>
      </c>
      <c r="H44" s="133">
        <f t="shared" si="12"/>
        <v>42</v>
      </c>
      <c r="I44" s="30" t="str">
        <f ca="1">'Consultant profile'!M48</f>
        <v>Albany NY</v>
      </c>
      <c r="J44" s="30">
        <f ca="1">'Consultant profile'!N48</f>
        <v>306</v>
      </c>
      <c r="K44" s="30">
        <f ca="1">'Consultant profile'!O48</f>
        <v>12852</v>
      </c>
      <c r="L44" s="96">
        <f ca="1">IF(K44&lt;'Airline Elite'!$A$2,1,IF('Airline Elite'!$A$3&gt;=K44, 'Airline Elite'!$B$2, 'Airline Elite'!$B$3))</f>
        <v>1</v>
      </c>
      <c r="M44" s="17">
        <f t="shared" si="13"/>
        <v>12852</v>
      </c>
      <c r="N44" s="96">
        <f ca="1">IF(K44&lt;'Airline Elite'!$A$2,1,IF('Airline Elite'!$A$3&gt;=K44, 'Airline Elite'!$C$2, 'Airline Elite'!$C$3))</f>
        <v>1</v>
      </c>
      <c r="O44" s="17">
        <f t="shared" si="14"/>
        <v>12852</v>
      </c>
      <c r="P44" s="96">
        <f ca="1">IF(K44&lt;'Airline Elite'!$A$2,1,IF('Airline Elite'!$A$3&gt;=K44, 'Airline Elite'!$D$2, IF('Airline Elite'!$A$6&gt;=K44,'Airline Elite'!$D$5, 'Airline Elite'!$D$6)))</f>
        <v>1</v>
      </c>
      <c r="Q44" s="17">
        <f t="shared" si="15"/>
        <v>12852</v>
      </c>
      <c r="R44" s="96">
        <f ca="1">IF(K44&lt;'Airline Elite'!$A$2,1,IF('Airline Elite'!$A$3&gt;=K44, 'Airline Elite'!$E$2, 'Airline Elite'!$E$3))</f>
        <v>1</v>
      </c>
      <c r="S44" s="17">
        <f t="shared" si="16"/>
        <v>12852</v>
      </c>
      <c r="T44" s="87" t="str">
        <f t="shared" si="0"/>
        <v xml:space="preserve"> </v>
      </c>
      <c r="U44" s="17" t="str">
        <f t="shared" si="1"/>
        <v xml:space="preserve"> </v>
      </c>
      <c r="V44" s="17" t="str">
        <f t="shared" si="2"/>
        <v xml:space="preserve"> </v>
      </c>
      <c r="W44" s="32" t="str">
        <f t="shared" si="3"/>
        <v xml:space="preserve"> </v>
      </c>
      <c r="X44" t="str">
        <f t="shared" si="4"/>
        <v>no</v>
      </c>
      <c r="Y44">
        <f t="shared" si="5"/>
        <v>42</v>
      </c>
      <c r="Z44" t="str">
        <f t="shared" si="6"/>
        <v>no</v>
      </c>
      <c r="AA44">
        <f t="shared" si="7"/>
        <v>42</v>
      </c>
      <c r="AB44" t="str">
        <f t="shared" si="8"/>
        <v>no</v>
      </c>
      <c r="AC44">
        <f t="shared" si="9"/>
        <v>42</v>
      </c>
      <c r="AD44" t="str">
        <f t="shared" si="10"/>
        <v>no</v>
      </c>
      <c r="AE44">
        <f t="shared" si="11"/>
        <v>42</v>
      </c>
      <c r="AF44" s="17"/>
      <c r="AG44" s="17"/>
      <c r="AH44" s="17"/>
      <c r="AI44" s="17"/>
      <c r="AJ44" s="17"/>
      <c r="AK44" s="17"/>
    </row>
    <row r="45" spans="1:37">
      <c r="A45" s="87" t="s">
        <v>241</v>
      </c>
      <c r="B45" s="17">
        <v>1</v>
      </c>
      <c r="C45" s="17">
        <v>0</v>
      </c>
      <c r="D45" s="17">
        <v>1</v>
      </c>
      <c r="E45" s="17">
        <v>1</v>
      </c>
      <c r="F45" s="32">
        <v>312</v>
      </c>
      <c r="H45" s="133">
        <f t="shared" si="12"/>
        <v>43</v>
      </c>
      <c r="I45" s="30" t="str">
        <f ca="1">'Consultant profile'!M49</f>
        <v>Albany NY</v>
      </c>
      <c r="J45" s="30">
        <f ca="1">'Consultant profile'!N49</f>
        <v>306</v>
      </c>
      <c r="K45" s="30">
        <f ca="1">'Consultant profile'!O49</f>
        <v>13158</v>
      </c>
      <c r="L45" s="96">
        <f ca="1">IF(K45&lt;'Airline Elite'!$A$2,1,IF('Airline Elite'!$A$3&gt;=K45, 'Airline Elite'!$B$2, 'Airline Elite'!$B$3))</f>
        <v>1</v>
      </c>
      <c r="M45" s="17">
        <f t="shared" si="13"/>
        <v>13158</v>
      </c>
      <c r="N45" s="96">
        <f ca="1">IF(K45&lt;'Airline Elite'!$A$2,1,IF('Airline Elite'!$A$3&gt;=K45, 'Airline Elite'!$C$2, 'Airline Elite'!$C$3))</f>
        <v>1</v>
      </c>
      <c r="O45" s="17">
        <f t="shared" si="14"/>
        <v>13158</v>
      </c>
      <c r="P45" s="96">
        <f ca="1">IF(K45&lt;'Airline Elite'!$A$2,1,IF('Airline Elite'!$A$3&gt;=K45, 'Airline Elite'!$D$2, IF('Airline Elite'!$A$6&gt;=K45,'Airline Elite'!$D$5, 'Airline Elite'!$D$6)))</f>
        <v>1</v>
      </c>
      <c r="Q45" s="17">
        <f t="shared" si="15"/>
        <v>13158</v>
      </c>
      <c r="R45" s="96">
        <f ca="1">IF(K45&lt;'Airline Elite'!$A$2,1,IF('Airline Elite'!$A$3&gt;=K45, 'Airline Elite'!$E$2, 'Airline Elite'!$E$3))</f>
        <v>1</v>
      </c>
      <c r="S45" s="17">
        <f t="shared" si="16"/>
        <v>13158</v>
      </c>
      <c r="T45" s="87" t="str">
        <f t="shared" si="0"/>
        <v xml:space="preserve"> </v>
      </c>
      <c r="U45" s="17" t="str">
        <f t="shared" si="1"/>
        <v xml:space="preserve"> </v>
      </c>
      <c r="V45" s="17" t="str">
        <f t="shared" si="2"/>
        <v xml:space="preserve"> </v>
      </c>
      <c r="W45" s="32" t="str">
        <f t="shared" si="3"/>
        <v xml:space="preserve"> </v>
      </c>
      <c r="X45" t="str">
        <f t="shared" si="4"/>
        <v>no</v>
      </c>
      <c r="Y45">
        <f t="shared" si="5"/>
        <v>43</v>
      </c>
      <c r="Z45" t="str">
        <f t="shared" si="6"/>
        <v>no</v>
      </c>
      <c r="AA45">
        <f t="shared" si="7"/>
        <v>43</v>
      </c>
      <c r="AB45" t="str">
        <f t="shared" si="8"/>
        <v>no</v>
      </c>
      <c r="AC45">
        <f t="shared" si="9"/>
        <v>43</v>
      </c>
      <c r="AD45" t="str">
        <f t="shared" si="10"/>
        <v>no</v>
      </c>
      <c r="AE45">
        <f t="shared" si="11"/>
        <v>43</v>
      </c>
      <c r="AF45" s="17"/>
      <c r="AG45" s="17"/>
      <c r="AH45" s="17"/>
      <c r="AI45" s="17"/>
      <c r="AJ45" s="17"/>
      <c r="AK45" s="17"/>
    </row>
    <row r="46" spans="1:37">
      <c r="A46" s="87" t="s">
        <v>242</v>
      </c>
      <c r="B46" s="17">
        <v>1</v>
      </c>
      <c r="C46" s="17">
        <v>0</v>
      </c>
      <c r="D46" s="17">
        <v>1</v>
      </c>
      <c r="E46" s="17">
        <v>1</v>
      </c>
      <c r="F46" s="32">
        <v>2918</v>
      </c>
      <c r="H46" s="133">
        <f t="shared" si="12"/>
        <v>44</v>
      </c>
      <c r="I46" s="30" t="str">
        <f ca="1">'Consultant profile'!M50</f>
        <v>Albany NY</v>
      </c>
      <c r="J46" s="30">
        <f ca="1">'Consultant profile'!N50</f>
        <v>306</v>
      </c>
      <c r="K46" s="30">
        <f ca="1">'Consultant profile'!O50</f>
        <v>13464</v>
      </c>
      <c r="L46" s="96">
        <f ca="1">IF(K46&lt;'Airline Elite'!$A$2,1,IF('Airline Elite'!$A$3&gt;=K46, 'Airline Elite'!$B$2, 'Airline Elite'!$B$3))</f>
        <v>1</v>
      </c>
      <c r="M46" s="17">
        <f t="shared" si="13"/>
        <v>13464</v>
      </c>
      <c r="N46" s="96">
        <f ca="1">IF(K46&lt;'Airline Elite'!$A$2,1,IF('Airline Elite'!$A$3&gt;=K46, 'Airline Elite'!$C$2, 'Airline Elite'!$C$3))</f>
        <v>1</v>
      </c>
      <c r="O46" s="17">
        <f t="shared" si="14"/>
        <v>13464</v>
      </c>
      <c r="P46" s="96">
        <f ca="1">IF(K46&lt;'Airline Elite'!$A$2,1,IF('Airline Elite'!$A$3&gt;=K46, 'Airline Elite'!$D$2, IF('Airline Elite'!$A$6&gt;=K46,'Airline Elite'!$D$5, 'Airline Elite'!$D$6)))</f>
        <v>1</v>
      </c>
      <c r="Q46" s="17">
        <f t="shared" si="15"/>
        <v>13464</v>
      </c>
      <c r="R46" s="96">
        <f ca="1">IF(K46&lt;'Airline Elite'!$A$2,1,IF('Airline Elite'!$A$3&gt;=K46, 'Airline Elite'!$E$2, 'Airline Elite'!$E$3))</f>
        <v>1</v>
      </c>
      <c r="S46" s="17">
        <f t="shared" si="16"/>
        <v>13464</v>
      </c>
      <c r="T46" s="87" t="str">
        <f t="shared" si="0"/>
        <v xml:space="preserve"> </v>
      </c>
      <c r="U46" s="17" t="str">
        <f t="shared" si="1"/>
        <v xml:space="preserve"> </v>
      </c>
      <c r="V46" s="17" t="str">
        <f t="shared" si="2"/>
        <v xml:space="preserve"> </v>
      </c>
      <c r="W46" s="32" t="str">
        <f t="shared" si="3"/>
        <v xml:space="preserve"> </v>
      </c>
      <c r="X46" t="str">
        <f t="shared" si="4"/>
        <v>no</v>
      </c>
      <c r="Y46">
        <f t="shared" si="5"/>
        <v>44</v>
      </c>
      <c r="Z46" t="str">
        <f t="shared" si="6"/>
        <v>no</v>
      </c>
      <c r="AA46">
        <f t="shared" si="7"/>
        <v>44</v>
      </c>
      <c r="AB46" t="str">
        <f t="shared" si="8"/>
        <v>no</v>
      </c>
      <c r="AC46">
        <f t="shared" si="9"/>
        <v>44</v>
      </c>
      <c r="AD46" t="str">
        <f t="shared" si="10"/>
        <v>no</v>
      </c>
      <c r="AE46">
        <f t="shared" si="11"/>
        <v>44</v>
      </c>
      <c r="AF46" s="17"/>
      <c r="AG46" s="17"/>
      <c r="AH46" s="17"/>
      <c r="AI46" s="17"/>
      <c r="AJ46" s="17"/>
      <c r="AK46" s="17"/>
    </row>
    <row r="47" spans="1:37">
      <c r="A47" s="87" t="s">
        <v>243</v>
      </c>
      <c r="B47" s="17">
        <v>0</v>
      </c>
      <c r="C47" s="17">
        <v>0</v>
      </c>
      <c r="D47" s="17">
        <v>0</v>
      </c>
      <c r="E47" s="17">
        <v>0</v>
      </c>
      <c r="F47" s="32">
        <v>1729</v>
      </c>
      <c r="H47" s="133">
        <f t="shared" si="12"/>
        <v>45</v>
      </c>
      <c r="I47" s="30" t="str">
        <f ca="1">'Consultant profile'!M51</f>
        <v>Albany NY</v>
      </c>
      <c r="J47" s="30">
        <f ca="1">'Consultant profile'!N51</f>
        <v>306</v>
      </c>
      <c r="K47" s="30">
        <f ca="1">'Consultant profile'!O51</f>
        <v>13770</v>
      </c>
      <c r="L47" s="96">
        <f ca="1">IF(K47&lt;'Airline Elite'!$A$2,1,IF('Airline Elite'!$A$3&gt;=K47, 'Airline Elite'!$B$2, 'Airline Elite'!$B$3))</f>
        <v>1</v>
      </c>
      <c r="M47" s="17">
        <f t="shared" si="13"/>
        <v>13770</v>
      </c>
      <c r="N47" s="96">
        <f ca="1">IF(K47&lt;'Airline Elite'!$A$2,1,IF('Airline Elite'!$A$3&gt;=K47, 'Airline Elite'!$C$2, 'Airline Elite'!$C$3))</f>
        <v>1</v>
      </c>
      <c r="O47" s="17">
        <f t="shared" si="14"/>
        <v>13770</v>
      </c>
      <c r="P47" s="96">
        <f ca="1">IF(K47&lt;'Airline Elite'!$A$2,1,IF('Airline Elite'!$A$3&gt;=K47, 'Airline Elite'!$D$2, IF('Airline Elite'!$A$6&gt;=K47,'Airline Elite'!$D$5, 'Airline Elite'!$D$6)))</f>
        <v>1</v>
      </c>
      <c r="Q47" s="17">
        <f t="shared" si="15"/>
        <v>13770</v>
      </c>
      <c r="R47" s="96">
        <f ca="1">IF(K47&lt;'Airline Elite'!$A$2,1,IF('Airline Elite'!$A$3&gt;=K47, 'Airline Elite'!$E$2, 'Airline Elite'!$E$3))</f>
        <v>1</v>
      </c>
      <c r="S47" s="17">
        <f t="shared" si="16"/>
        <v>13770</v>
      </c>
      <c r="T47" s="87" t="str">
        <f t="shared" si="0"/>
        <v xml:space="preserve"> </v>
      </c>
      <c r="U47" s="17" t="str">
        <f t="shared" si="1"/>
        <v xml:space="preserve"> </v>
      </c>
      <c r="V47" s="17" t="str">
        <f t="shared" si="2"/>
        <v xml:space="preserve"> </v>
      </c>
      <c r="W47" s="32" t="str">
        <f t="shared" si="3"/>
        <v xml:space="preserve"> </v>
      </c>
      <c r="X47" t="str">
        <f t="shared" si="4"/>
        <v>no</v>
      </c>
      <c r="Y47">
        <f t="shared" si="5"/>
        <v>45</v>
      </c>
      <c r="Z47" t="str">
        <f t="shared" si="6"/>
        <v>no</v>
      </c>
      <c r="AA47">
        <f t="shared" si="7"/>
        <v>45</v>
      </c>
      <c r="AB47" t="str">
        <f t="shared" si="8"/>
        <v>no</v>
      </c>
      <c r="AC47">
        <f t="shared" si="9"/>
        <v>45</v>
      </c>
      <c r="AD47" t="str">
        <f t="shared" si="10"/>
        <v>no</v>
      </c>
      <c r="AE47">
        <f t="shared" si="11"/>
        <v>45</v>
      </c>
      <c r="AF47" s="17"/>
      <c r="AG47" s="17"/>
      <c r="AH47" s="17"/>
      <c r="AI47" s="17"/>
      <c r="AJ47" s="17"/>
      <c r="AK47" s="17"/>
    </row>
    <row r="48" spans="1:37">
      <c r="A48" s="87" t="s">
        <v>244</v>
      </c>
      <c r="B48" s="17">
        <v>0</v>
      </c>
      <c r="C48" s="17">
        <v>0</v>
      </c>
      <c r="D48" s="17">
        <v>0</v>
      </c>
      <c r="E48" s="17">
        <v>0</v>
      </c>
      <c r="F48" s="32">
        <v>2720</v>
      </c>
      <c r="H48" s="133">
        <f t="shared" si="12"/>
        <v>46</v>
      </c>
      <c r="I48" s="30" t="str">
        <f ca="1">'Consultant profile'!M52</f>
        <v>Albany NY</v>
      </c>
      <c r="J48" s="30">
        <f ca="1">'Consultant profile'!N52</f>
        <v>306</v>
      </c>
      <c r="K48" s="30">
        <f ca="1">'Consultant profile'!O52</f>
        <v>14076</v>
      </c>
      <c r="L48" s="96">
        <f ca="1">IF(K48&lt;'Airline Elite'!$A$2,1,IF('Airline Elite'!$A$3&gt;=K48, 'Airline Elite'!$B$2, 'Airline Elite'!$B$3))</f>
        <v>1</v>
      </c>
      <c r="M48" s="17">
        <f t="shared" si="13"/>
        <v>14076</v>
      </c>
      <c r="N48" s="96">
        <f ca="1">IF(K48&lt;'Airline Elite'!$A$2,1,IF('Airline Elite'!$A$3&gt;=K48, 'Airline Elite'!$C$2, 'Airline Elite'!$C$3))</f>
        <v>1</v>
      </c>
      <c r="O48" s="17">
        <f t="shared" si="14"/>
        <v>14076</v>
      </c>
      <c r="P48" s="96">
        <f ca="1">IF(K48&lt;'Airline Elite'!$A$2,1,IF('Airline Elite'!$A$3&gt;=K48, 'Airline Elite'!$D$2, IF('Airline Elite'!$A$6&gt;=K48,'Airline Elite'!$D$5, 'Airline Elite'!$D$6)))</f>
        <v>1</v>
      </c>
      <c r="Q48" s="17">
        <f t="shared" si="15"/>
        <v>14076</v>
      </c>
      <c r="R48" s="96">
        <f ca="1">IF(K48&lt;'Airline Elite'!$A$2,1,IF('Airline Elite'!$A$3&gt;=K48, 'Airline Elite'!$E$2, 'Airline Elite'!$E$3))</f>
        <v>1</v>
      </c>
      <c r="S48" s="17">
        <f t="shared" si="16"/>
        <v>14076</v>
      </c>
      <c r="T48" s="87" t="str">
        <f t="shared" si="0"/>
        <v xml:space="preserve"> </v>
      </c>
      <c r="U48" s="17" t="str">
        <f t="shared" si="1"/>
        <v xml:space="preserve"> </v>
      </c>
      <c r="V48" s="17" t="str">
        <f t="shared" si="2"/>
        <v xml:space="preserve"> </v>
      </c>
      <c r="W48" s="32" t="str">
        <f t="shared" si="3"/>
        <v xml:space="preserve"> </v>
      </c>
      <c r="X48" t="str">
        <f t="shared" si="4"/>
        <v>no</v>
      </c>
      <c r="Y48">
        <f t="shared" si="5"/>
        <v>46</v>
      </c>
      <c r="Z48" t="str">
        <f t="shared" si="6"/>
        <v>no</v>
      </c>
      <c r="AA48">
        <f t="shared" si="7"/>
        <v>46</v>
      </c>
      <c r="AB48" t="str">
        <f t="shared" si="8"/>
        <v>no</v>
      </c>
      <c r="AC48">
        <f t="shared" si="9"/>
        <v>46</v>
      </c>
      <c r="AD48" t="str">
        <f t="shared" si="10"/>
        <v>no</v>
      </c>
      <c r="AE48">
        <f t="shared" si="11"/>
        <v>46</v>
      </c>
      <c r="AF48" s="17"/>
      <c r="AG48" s="17"/>
      <c r="AH48" s="17"/>
      <c r="AI48" s="17"/>
      <c r="AJ48" s="17"/>
      <c r="AK48" s="17"/>
    </row>
    <row r="49" spans="1:37">
      <c r="A49" s="87" t="s">
        <v>245</v>
      </c>
      <c r="B49" s="17">
        <v>1</v>
      </c>
      <c r="C49" s="17">
        <v>1</v>
      </c>
      <c r="D49" s="17">
        <v>1</v>
      </c>
      <c r="E49" s="17">
        <v>0</v>
      </c>
      <c r="F49" s="32">
        <v>978</v>
      </c>
      <c r="H49" s="133">
        <f t="shared" si="12"/>
        <v>47</v>
      </c>
      <c r="I49" s="30" t="str">
        <f ca="1">'Consultant profile'!M53</f>
        <v>Albany NY</v>
      </c>
      <c r="J49" s="30">
        <f ca="1">'Consultant profile'!N53</f>
        <v>306</v>
      </c>
      <c r="K49" s="30">
        <f ca="1">'Consultant profile'!O53</f>
        <v>14382</v>
      </c>
      <c r="L49" s="96">
        <f ca="1">IF(K49&lt;'Airline Elite'!$A$2,1,IF('Airline Elite'!$A$3&gt;=K49, 'Airline Elite'!$B$2, 'Airline Elite'!$B$3))</f>
        <v>1</v>
      </c>
      <c r="M49" s="17">
        <f t="shared" si="13"/>
        <v>14382</v>
      </c>
      <c r="N49" s="96">
        <f ca="1">IF(K49&lt;'Airline Elite'!$A$2,1,IF('Airline Elite'!$A$3&gt;=K49, 'Airline Elite'!$C$2, 'Airline Elite'!$C$3))</f>
        <v>1</v>
      </c>
      <c r="O49" s="17">
        <f t="shared" si="14"/>
        <v>14382</v>
      </c>
      <c r="P49" s="96">
        <f ca="1">IF(K49&lt;'Airline Elite'!$A$2,1,IF('Airline Elite'!$A$3&gt;=K49, 'Airline Elite'!$D$2, IF('Airline Elite'!$A$6&gt;=K49,'Airline Elite'!$D$5, 'Airline Elite'!$D$6)))</f>
        <v>1</v>
      </c>
      <c r="Q49" s="17">
        <f t="shared" si="15"/>
        <v>14382</v>
      </c>
      <c r="R49" s="96">
        <f ca="1">IF(K49&lt;'Airline Elite'!$A$2,1,IF('Airline Elite'!$A$3&gt;=K49, 'Airline Elite'!$E$2, 'Airline Elite'!$E$3))</f>
        <v>1</v>
      </c>
      <c r="S49" s="17">
        <f t="shared" si="16"/>
        <v>14382</v>
      </c>
      <c r="T49" s="87" t="str">
        <f t="shared" si="0"/>
        <v xml:space="preserve"> </v>
      </c>
      <c r="U49" s="17" t="str">
        <f t="shared" si="1"/>
        <v xml:space="preserve"> </v>
      </c>
      <c r="V49" s="17" t="str">
        <f t="shared" si="2"/>
        <v xml:space="preserve"> </v>
      </c>
      <c r="W49" s="32" t="str">
        <f t="shared" si="3"/>
        <v xml:space="preserve"> </v>
      </c>
      <c r="X49" t="str">
        <f t="shared" si="4"/>
        <v>no</v>
      </c>
      <c r="Y49">
        <f t="shared" si="5"/>
        <v>47</v>
      </c>
      <c r="Z49" t="str">
        <f t="shared" si="6"/>
        <v>no</v>
      </c>
      <c r="AA49">
        <f t="shared" si="7"/>
        <v>47</v>
      </c>
      <c r="AB49" t="str">
        <f t="shared" si="8"/>
        <v>no</v>
      </c>
      <c r="AC49">
        <f t="shared" si="9"/>
        <v>47</v>
      </c>
      <c r="AD49" t="str">
        <f t="shared" si="10"/>
        <v>no</v>
      </c>
      <c r="AE49">
        <f t="shared" si="11"/>
        <v>47</v>
      </c>
      <c r="AF49" s="17"/>
      <c r="AG49" s="17"/>
      <c r="AH49" s="17"/>
      <c r="AI49" s="17"/>
      <c r="AJ49" s="17"/>
      <c r="AK49" s="17"/>
    </row>
    <row r="50" spans="1:37" ht="15.75" thickBot="1">
      <c r="A50" s="87" t="s">
        <v>246</v>
      </c>
      <c r="B50" s="17">
        <v>0</v>
      </c>
      <c r="C50" s="17">
        <v>0</v>
      </c>
      <c r="D50" s="17">
        <v>1</v>
      </c>
      <c r="E50" s="17">
        <v>0</v>
      </c>
      <c r="F50" s="32">
        <v>2197</v>
      </c>
      <c r="H50" s="134">
        <f t="shared" si="12"/>
        <v>48</v>
      </c>
      <c r="I50" s="33" t="str">
        <f ca="1">'Consultant profile'!M54</f>
        <v>Albany NY</v>
      </c>
      <c r="J50" s="33">
        <f ca="1">'Consultant profile'!N54</f>
        <v>306</v>
      </c>
      <c r="K50" s="33">
        <f ca="1">'Consultant profile'!O54</f>
        <v>14688</v>
      </c>
      <c r="L50" s="142">
        <f ca="1">IF(K50&lt;'Airline Elite'!$A$2,1,IF('Airline Elite'!$A$3&gt;=K50, 'Airline Elite'!$B$2, 'Airline Elite'!$B$3))</f>
        <v>1</v>
      </c>
      <c r="M50" s="23">
        <f t="shared" si="13"/>
        <v>14688</v>
      </c>
      <c r="N50" s="142">
        <f ca="1">IF(K50&lt;'Airline Elite'!$A$2,1,IF('Airline Elite'!$A$3&gt;=K50, 'Airline Elite'!$C$2, 'Airline Elite'!$C$3))</f>
        <v>1</v>
      </c>
      <c r="O50" s="23">
        <f t="shared" si="14"/>
        <v>14688</v>
      </c>
      <c r="P50" s="142">
        <f ca="1">IF(K50&lt;'Airline Elite'!$A$2,1,IF('Airline Elite'!$A$3&gt;=K50, 'Airline Elite'!$D$2, IF('Airline Elite'!$A$6&gt;=K50,'Airline Elite'!$D$5, 'Airline Elite'!$D$6)))</f>
        <v>1</v>
      </c>
      <c r="Q50" s="23">
        <f t="shared" si="15"/>
        <v>14688</v>
      </c>
      <c r="R50" s="142">
        <f ca="1">IF(K50&lt;'Airline Elite'!$A$2,1,IF('Airline Elite'!$A$3&gt;=K50, 'Airline Elite'!$E$2, 'Airline Elite'!$E$3))</f>
        <v>1</v>
      </c>
      <c r="S50" s="23">
        <f t="shared" si="16"/>
        <v>14688</v>
      </c>
      <c r="T50" s="88" t="str">
        <f t="shared" si="0"/>
        <v xml:space="preserve"> </v>
      </c>
      <c r="U50" s="23" t="str">
        <f t="shared" si="1"/>
        <v xml:space="preserve"> </v>
      </c>
      <c r="V50" s="23" t="str">
        <f t="shared" si="2"/>
        <v xml:space="preserve"> </v>
      </c>
      <c r="W50" s="36" t="str">
        <f t="shared" si="3"/>
        <v xml:space="preserve"> </v>
      </c>
      <c r="X50" t="s">
        <v>25</v>
      </c>
      <c r="Y50">
        <f t="shared" si="5"/>
        <v>48</v>
      </c>
      <c r="Z50" t="s">
        <v>25</v>
      </c>
      <c r="AA50">
        <f t="shared" si="7"/>
        <v>48</v>
      </c>
      <c r="AB50" t="s">
        <v>25</v>
      </c>
      <c r="AC50">
        <f t="shared" si="9"/>
        <v>48</v>
      </c>
      <c r="AD50" t="str">
        <f t="shared" si="10"/>
        <v>yes</v>
      </c>
      <c r="AE50">
        <f t="shared" si="11"/>
        <v>48</v>
      </c>
      <c r="AF50" s="17"/>
      <c r="AG50" s="17"/>
      <c r="AH50" s="17"/>
      <c r="AI50" s="17"/>
      <c r="AJ50" s="17"/>
      <c r="AK50" s="17"/>
    </row>
    <row r="51" spans="1:37">
      <c r="A51" s="87" t="s">
        <v>247</v>
      </c>
      <c r="B51" s="17">
        <v>1</v>
      </c>
      <c r="C51" s="17">
        <v>0</v>
      </c>
      <c r="D51" s="17">
        <v>0</v>
      </c>
      <c r="E51" s="17">
        <v>0</v>
      </c>
      <c r="F51" s="32">
        <v>1847</v>
      </c>
      <c r="T51" s="17"/>
      <c r="U51" s="17"/>
      <c r="V51" s="17" t="str">
        <f t="shared" si="2"/>
        <v xml:space="preserve"> </v>
      </c>
      <c r="W51" s="17"/>
    </row>
    <row r="52" spans="1:37">
      <c r="A52" s="87" t="s">
        <v>248</v>
      </c>
      <c r="B52" s="17">
        <v>1</v>
      </c>
      <c r="C52" s="17">
        <v>1</v>
      </c>
      <c r="D52" s="17">
        <v>1</v>
      </c>
      <c r="E52" s="17">
        <v>1</v>
      </c>
      <c r="F52" s="32">
        <v>2836</v>
      </c>
      <c r="I52" t="s">
        <v>129</v>
      </c>
      <c r="J52" s="40">
        <f>SUM(J3:J50)</f>
        <v>14688</v>
      </c>
      <c r="K52" s="7" t="s">
        <v>6</v>
      </c>
      <c r="L52" s="42">
        <f>M50</f>
        <v>14688</v>
      </c>
      <c r="M52" t="s">
        <v>190</v>
      </c>
      <c r="N52" s="42">
        <f>O50</f>
        <v>14688</v>
      </c>
      <c r="O52" t="s">
        <v>191</v>
      </c>
      <c r="P52" s="42">
        <f>Q50</f>
        <v>14688</v>
      </c>
      <c r="Q52" t="s">
        <v>254</v>
      </c>
      <c r="R52" s="42">
        <f>S50</f>
        <v>14688</v>
      </c>
    </row>
    <row r="53" spans="1:37">
      <c r="A53" s="87" t="s">
        <v>249</v>
      </c>
      <c r="B53" s="17">
        <v>1</v>
      </c>
      <c r="C53" s="17">
        <v>1</v>
      </c>
      <c r="D53" s="17">
        <v>1</v>
      </c>
      <c r="E53" s="17">
        <v>1</v>
      </c>
      <c r="F53" s="32">
        <v>2944</v>
      </c>
    </row>
    <row r="54" spans="1:37">
      <c r="A54" s="87"/>
      <c r="B54" s="17"/>
      <c r="C54" s="17"/>
      <c r="D54" s="17"/>
      <c r="E54" s="17"/>
      <c r="F54" s="32"/>
      <c r="I54" t="s">
        <v>4</v>
      </c>
    </row>
    <row r="55" spans="1:37">
      <c r="A55" s="87" t="s">
        <v>250</v>
      </c>
      <c r="B55" s="17">
        <v>1</v>
      </c>
      <c r="C55" s="17">
        <v>1</v>
      </c>
      <c r="D55" s="17">
        <v>1</v>
      </c>
      <c r="E55" s="17">
        <v>1</v>
      </c>
      <c r="F55" s="32">
        <v>2890</v>
      </c>
      <c r="I55" s="97"/>
      <c r="J55" t="s">
        <v>5</v>
      </c>
    </row>
    <row r="56" spans="1:37">
      <c r="A56" s="87" t="s">
        <v>251</v>
      </c>
      <c r="B56" s="17">
        <v>1</v>
      </c>
      <c r="C56" s="17">
        <v>1</v>
      </c>
      <c r="D56" s="17">
        <v>1</v>
      </c>
      <c r="E56" s="17">
        <v>1</v>
      </c>
      <c r="F56" s="32">
        <v>237</v>
      </c>
      <c r="I56" s="42"/>
      <c r="J56" t="s">
        <v>7</v>
      </c>
    </row>
    <row r="57" spans="1:37" ht="15.75" thickBot="1">
      <c r="A57" s="88" t="s">
        <v>252</v>
      </c>
      <c r="B57" s="23">
        <v>0</v>
      </c>
      <c r="C57" s="23">
        <v>0</v>
      </c>
      <c r="D57" s="23">
        <v>0</v>
      </c>
      <c r="E57" s="23">
        <v>0</v>
      </c>
      <c r="F57" s="36">
        <v>1415</v>
      </c>
    </row>
    <row r="58" spans="1:37">
      <c r="I58" t="s">
        <v>263</v>
      </c>
    </row>
    <row r="59" spans="1:37">
      <c r="I59" t="s">
        <v>255</v>
      </c>
      <c r="J59" s="93">
        <v>200000</v>
      </c>
      <c r="K59" s="17"/>
      <c r="L59" s="17"/>
    </row>
    <row r="60" spans="1:37">
      <c r="I60" t="s">
        <v>190</v>
      </c>
      <c r="J60" s="93">
        <v>120000</v>
      </c>
      <c r="K60" s="17"/>
      <c r="L60" s="17"/>
    </row>
    <row r="61" spans="1:37">
      <c r="I61" t="s">
        <v>191</v>
      </c>
      <c r="J61" s="98">
        <v>180000</v>
      </c>
      <c r="K61" s="17"/>
      <c r="L61" s="17"/>
    </row>
    <row r="62" spans="1:37">
      <c r="I62" t="s">
        <v>254</v>
      </c>
      <c r="J62" s="93">
        <v>200000</v>
      </c>
      <c r="K62" s="17"/>
      <c r="L62" s="17"/>
    </row>
    <row r="63" spans="1:37">
      <c r="I63" s="17"/>
      <c r="J63" s="137"/>
      <c r="K63" s="17"/>
      <c r="L63" s="17"/>
    </row>
    <row r="64" spans="1:37">
      <c r="I64" t="s">
        <v>9</v>
      </c>
      <c r="K64" s="17"/>
      <c r="L64" s="17"/>
    </row>
    <row r="65" spans="9:10">
      <c r="I65" t="s">
        <v>255</v>
      </c>
      <c r="J65" s="93">
        <v>200000</v>
      </c>
    </row>
    <row r="66" spans="9:10">
      <c r="I66" t="s">
        <v>190</v>
      </c>
      <c r="J66" s="93">
        <v>120000</v>
      </c>
    </row>
    <row r="67" spans="9:10">
      <c r="I67" t="s">
        <v>191</v>
      </c>
      <c r="J67" s="98">
        <v>180000</v>
      </c>
    </row>
    <row r="68" spans="9:10">
      <c r="I68" t="s">
        <v>254</v>
      </c>
      <c r="J68" s="93">
        <v>200000</v>
      </c>
    </row>
  </sheetData>
  <mergeCells count="1">
    <mergeCell ref="T1:V1"/>
  </mergeCells>
  <phoneticPr fontId="4"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AZ51"/>
  <sheetViews>
    <sheetView workbookViewId="0">
      <pane ySplit="2" topLeftCell="A3" activePane="bottomLeft" state="frozen"/>
      <selection activeCell="H1" sqref="H1"/>
      <selection pane="bottomLeft" activeCell="A16" sqref="A16"/>
    </sheetView>
  </sheetViews>
  <sheetFormatPr defaultRowHeight="15"/>
  <cols>
    <col min="1" max="1" width="5.140625" style="2" bestFit="1" customWidth="1"/>
    <col min="2" max="5" width="13.7109375" style="2" customWidth="1"/>
    <col min="6" max="6" width="10.28515625" style="87" customWidth="1"/>
    <col min="7" max="7" width="10.140625" style="17" bestFit="1" customWidth="1"/>
    <col min="8" max="8" width="10.28515625" style="32" customWidth="1"/>
    <col min="9" max="9" width="10.28515625" style="111" customWidth="1"/>
    <col min="10" max="10" width="10.28515625" style="87" customWidth="1"/>
    <col min="11" max="11" width="10.140625" style="17" bestFit="1" customWidth="1"/>
    <col min="12" max="12" width="10.28515625" style="32" customWidth="1"/>
    <col min="13" max="13" width="10.28515625" style="111" customWidth="1"/>
    <col min="14" max="14" width="10.28515625" style="87" customWidth="1"/>
    <col min="15" max="15" width="10.28515625" style="17" customWidth="1"/>
    <col min="16" max="16" width="10.28515625" style="32" customWidth="1"/>
    <col min="17" max="17" width="10.28515625" style="111" customWidth="1"/>
    <col min="18" max="18" width="10.28515625" style="87" customWidth="1"/>
    <col min="19" max="19" width="10.28515625" style="17" customWidth="1"/>
    <col min="20" max="20" width="10.28515625" style="32" customWidth="1"/>
    <col min="21" max="21" width="10.28515625" style="111" customWidth="1"/>
    <col min="22" max="22" width="10.28515625" style="87" customWidth="1"/>
    <col min="23" max="23" width="10.28515625" style="17" customWidth="1"/>
    <col min="24" max="24" width="10.28515625" style="32" customWidth="1"/>
    <col min="25" max="25" width="10.28515625" style="111" customWidth="1"/>
    <col min="26" max="26" width="10.28515625" style="87" customWidth="1"/>
    <col min="27" max="27" width="10.28515625" style="17" customWidth="1"/>
    <col min="28" max="28" width="10.28515625" style="32" customWidth="1"/>
    <col min="29" max="29" width="10.28515625" style="111" customWidth="1"/>
    <col min="30" max="30" width="10.28515625" style="87" customWidth="1"/>
    <col min="31" max="31" width="10.28515625" style="17" customWidth="1"/>
    <col min="32" max="32" width="10.28515625" style="32" customWidth="1"/>
    <col min="33" max="33" width="10.28515625" style="111" customWidth="1"/>
    <col min="35" max="35" width="20.28515625" bestFit="1" customWidth="1"/>
    <col min="36" max="36" width="15.85546875" bestFit="1" customWidth="1"/>
    <col min="37" max="37" width="21.7109375" bestFit="1" customWidth="1"/>
    <col min="42" max="43" width="11.28515625" customWidth="1"/>
    <col min="44" max="46" width="20.140625" customWidth="1"/>
    <col min="51" max="52" width="11.28515625" customWidth="1"/>
  </cols>
  <sheetData>
    <row r="1" spans="1:52" s="112" customFormat="1" ht="75.75" thickBot="1">
      <c r="F1" s="152" t="s">
        <v>35</v>
      </c>
      <c r="G1" s="153"/>
      <c r="H1" s="154"/>
      <c r="I1" s="114" t="s">
        <v>35</v>
      </c>
      <c r="J1" s="152" t="s">
        <v>39</v>
      </c>
      <c r="K1" s="153"/>
      <c r="L1" s="154"/>
      <c r="M1" s="114" t="s">
        <v>39</v>
      </c>
      <c r="N1" s="152" t="s">
        <v>281</v>
      </c>
      <c r="O1" s="153"/>
      <c r="P1" s="154"/>
      <c r="Q1" s="114" t="s">
        <v>281</v>
      </c>
      <c r="R1" s="152" t="s">
        <v>282</v>
      </c>
      <c r="S1" s="153"/>
      <c r="T1" s="154"/>
      <c r="U1" s="107" t="s">
        <v>282</v>
      </c>
      <c r="V1" s="152" t="s">
        <v>283</v>
      </c>
      <c r="W1" s="153"/>
      <c r="X1" s="154"/>
      <c r="Y1" s="114" t="s">
        <v>283</v>
      </c>
      <c r="Z1" s="152" t="s">
        <v>41</v>
      </c>
      <c r="AA1" s="153"/>
      <c r="AB1" s="154"/>
      <c r="AC1" s="114" t="s">
        <v>41</v>
      </c>
      <c r="AD1" s="152" t="s">
        <v>269</v>
      </c>
      <c r="AE1" s="153"/>
      <c r="AF1" s="154"/>
      <c r="AG1" s="114" t="s">
        <v>269</v>
      </c>
      <c r="AH1" s="113"/>
      <c r="AI1" s="155" t="s">
        <v>325</v>
      </c>
      <c r="AJ1" s="156"/>
      <c r="AK1" s="157"/>
      <c r="AL1" s="2" t="s">
        <v>12</v>
      </c>
      <c r="AM1" s="42">
        <f>VLOOKUP("yes",AL3:AM50,2,0)</f>
        <v>38</v>
      </c>
      <c r="AN1" s="2" t="s">
        <v>13</v>
      </c>
      <c r="AO1" s="42">
        <f>VLOOKUP("yes",AN3:AO50,2,0)</f>
        <v>18</v>
      </c>
      <c r="AP1" s="2" t="s">
        <v>14</v>
      </c>
      <c r="AQ1" s="42">
        <f>VLOOKUP("yes",AP3:AQ50,2,0)</f>
        <v>42</v>
      </c>
      <c r="AR1" s="151"/>
      <c r="AS1" s="151"/>
      <c r="AT1" s="56"/>
      <c r="AU1" s="2" t="s">
        <v>15</v>
      </c>
      <c r="AV1" s="42">
        <f>VLOOKUP("yes",AU3:AV50,2,0)</f>
        <v>48</v>
      </c>
      <c r="AW1" s="2" t="s">
        <v>16</v>
      </c>
      <c r="AX1" s="42">
        <f>VLOOKUP("yes",AW3:AX50,2,0)</f>
        <v>48</v>
      </c>
      <c r="AY1" s="2" t="s">
        <v>17</v>
      </c>
      <c r="AZ1" s="42">
        <f>VLOOKUP("yes",AY3:AZ50,2,0)</f>
        <v>48</v>
      </c>
    </row>
    <row r="2" spans="1:52" ht="37.5" thickBot="1">
      <c r="A2" s="103" t="s">
        <v>110</v>
      </c>
      <c r="B2" s="103" t="s">
        <v>42</v>
      </c>
      <c r="C2" s="104" t="s">
        <v>274</v>
      </c>
      <c r="D2" s="105" t="s">
        <v>273</v>
      </c>
      <c r="E2" s="105" t="s">
        <v>276</v>
      </c>
      <c r="F2" s="107" t="s">
        <v>277</v>
      </c>
      <c r="G2" s="106" t="s">
        <v>278</v>
      </c>
      <c r="H2" s="108" t="s">
        <v>279</v>
      </c>
      <c r="I2" s="109" t="s">
        <v>280</v>
      </c>
      <c r="J2" s="107" t="s">
        <v>277</v>
      </c>
      <c r="K2" s="106" t="s">
        <v>278</v>
      </c>
      <c r="L2" s="108" t="s">
        <v>279</v>
      </c>
      <c r="M2" s="109" t="s">
        <v>280</v>
      </c>
      <c r="N2" s="107" t="s">
        <v>277</v>
      </c>
      <c r="O2" s="106" t="s">
        <v>278</v>
      </c>
      <c r="P2" s="108" t="s">
        <v>279</v>
      </c>
      <c r="Q2" s="109" t="s">
        <v>280</v>
      </c>
      <c r="R2" s="107" t="s">
        <v>277</v>
      </c>
      <c r="S2" s="106" t="s">
        <v>278</v>
      </c>
      <c r="T2" s="108" t="s">
        <v>279</v>
      </c>
      <c r="U2" s="109" t="s">
        <v>280</v>
      </c>
      <c r="V2" s="107" t="s">
        <v>277</v>
      </c>
      <c r="W2" s="106" t="s">
        <v>278</v>
      </c>
      <c r="X2" s="108" t="s">
        <v>279</v>
      </c>
      <c r="Y2" s="109" t="s">
        <v>280</v>
      </c>
      <c r="Z2" s="107" t="s">
        <v>277</v>
      </c>
      <c r="AA2" s="106" t="s">
        <v>278</v>
      </c>
      <c r="AB2" s="108" t="s">
        <v>279</v>
      </c>
      <c r="AC2" s="109" t="s">
        <v>280</v>
      </c>
      <c r="AD2" s="107" t="s">
        <v>277</v>
      </c>
      <c r="AE2" s="106" t="s">
        <v>278</v>
      </c>
      <c r="AF2" s="108" t="s">
        <v>279</v>
      </c>
      <c r="AG2" s="109" t="s">
        <v>280</v>
      </c>
      <c r="AI2" s="57" t="s">
        <v>27</v>
      </c>
      <c r="AJ2" s="56" t="s">
        <v>28</v>
      </c>
      <c r="AK2" s="58" t="s">
        <v>29</v>
      </c>
      <c r="AL2" s="1" t="s">
        <v>27</v>
      </c>
      <c r="AM2" s="1" t="s">
        <v>26</v>
      </c>
      <c r="AN2" s="1" t="s">
        <v>28</v>
      </c>
      <c r="AO2" s="1" t="s">
        <v>26</v>
      </c>
      <c r="AP2" s="1" t="s">
        <v>29</v>
      </c>
      <c r="AQ2" s="1" t="s">
        <v>26</v>
      </c>
      <c r="AR2" s="139" t="s">
        <v>190</v>
      </c>
      <c r="AS2" s="139" t="s">
        <v>191</v>
      </c>
      <c r="AT2" s="140" t="s">
        <v>254</v>
      </c>
      <c r="AU2" s="1" t="s">
        <v>190</v>
      </c>
      <c r="AV2" s="1" t="s">
        <v>26</v>
      </c>
      <c r="AW2" s="1" t="s">
        <v>191</v>
      </c>
      <c r="AX2" s="1" t="s">
        <v>26</v>
      </c>
      <c r="AY2" s="1" t="s">
        <v>254</v>
      </c>
      <c r="AZ2" s="1" t="s">
        <v>26</v>
      </c>
    </row>
    <row r="3" spans="1:52">
      <c r="A3" s="30">
        <v>1</v>
      </c>
      <c r="B3" s="30" t="str">
        <f ca="1">'Consultant profile'!M7</f>
        <v>Albany NY</v>
      </c>
      <c r="C3" s="18">
        <f ca="1">'Consultant profile'!P7</f>
        <v>250</v>
      </c>
      <c r="D3" s="18">
        <f ca="1">'Consultant profile'!R7</f>
        <v>750</v>
      </c>
      <c r="E3" s="18">
        <f ca="1">'Consultant profile'!U7</f>
        <v>450</v>
      </c>
      <c r="F3" s="128">
        <f ca="1">(IF('Consultant profile'!Z7="Platinum Preferred Guest",5,IF('Consultant profile'!Z7="Gold Preferred Guest",4,2)))*D3</f>
        <v>1500</v>
      </c>
      <c r="G3" s="61">
        <f ca="1">$C3*CreditCardPointsEarnedLookup!$E$2</f>
        <v>250</v>
      </c>
      <c r="H3" s="61">
        <f ca="1">$E3*CreditCardPointsEarnedLookup!$F$2</f>
        <v>450</v>
      </c>
      <c r="I3" s="110">
        <f ca="1">SUM(F3:H3)</f>
        <v>2200</v>
      </c>
      <c r="J3" s="128">
        <f ca="1">D3*CreditCardPointsEarnedLookup!$B$3</f>
        <v>3750</v>
      </c>
      <c r="K3" s="61">
        <f ca="1">$C3*CreditCardPointsEarnedLookup!$E$3</f>
        <v>500</v>
      </c>
      <c r="L3" s="61">
        <f ca="1">$E3*CreditCardPointsEarnedLookup!$F$3</f>
        <v>450</v>
      </c>
      <c r="M3" s="110">
        <f ca="1">SUM(J3:L3)</f>
        <v>4700</v>
      </c>
      <c r="N3" s="128">
        <f ca="1">D3*CreditCardPointsEarnedLookup!$B$4</f>
        <v>4500</v>
      </c>
      <c r="O3" s="61">
        <f ca="1">$C3*CreditCardPointsEarnedLookup!$E$4</f>
        <v>750</v>
      </c>
      <c r="P3" s="61">
        <f ca="1">$E3*CreditCardPointsEarnedLookup!$F$4</f>
        <v>1350</v>
      </c>
      <c r="Q3" s="110">
        <f ca="1">SUM(N3:P3)</f>
        <v>6600</v>
      </c>
      <c r="R3" s="128">
        <f ca="1">H3*CreditCardPointsEarnedLookup!$B$5</f>
        <v>4050</v>
      </c>
      <c r="S3" s="61">
        <f ca="1">$C3*CreditCardPointsEarnedLookup!$E$5</f>
        <v>750</v>
      </c>
      <c r="T3" s="61">
        <f ca="1">$E3*CreditCardPointsEarnedLookup!$F$5</f>
        <v>1350</v>
      </c>
      <c r="U3" s="110">
        <f ca="1">SUM(R3:T3)</f>
        <v>6150</v>
      </c>
      <c r="V3" s="128">
        <f ca="1">L3*CreditCardPointsEarnedLookup!$B$6</f>
        <v>450</v>
      </c>
      <c r="W3" s="61">
        <f ca="1">$C3*CreditCardPointsEarnedLookup!$E$6</f>
        <v>250</v>
      </c>
      <c r="X3" s="61">
        <f ca="1">$E3*CreditCardPointsEarnedLookup!$F$6</f>
        <v>450</v>
      </c>
      <c r="Y3" s="110">
        <f ca="1">SUM(V3:X3)</f>
        <v>1150</v>
      </c>
      <c r="Z3" s="128">
        <f ca="1">P3*CreditCardPointsEarnedLookup!$B$7</f>
        <v>1350</v>
      </c>
      <c r="AA3" s="61">
        <f ca="1">$C3*CreditCardPointsEarnedLookup!$E$7</f>
        <v>500</v>
      </c>
      <c r="AB3" s="61">
        <f ca="1">$E3*CreditCardPointsEarnedLookup!$F$7</f>
        <v>450</v>
      </c>
      <c r="AC3" s="110">
        <f ca="1">SUM(Z3:AB3)</f>
        <v>2300</v>
      </c>
      <c r="AD3" s="128">
        <f ca="1">T3*CreditCardPointsEarnedLookup!$B$8</f>
        <v>1350</v>
      </c>
      <c r="AE3" s="61">
        <f ca="1">$C3*CreditCardPointsEarnedLookup!$E$8</f>
        <v>500</v>
      </c>
      <c r="AF3" s="61">
        <f ca="1">$E3*CreditCardPointsEarnedLookup!$F$8</f>
        <v>450</v>
      </c>
      <c r="AG3" s="110">
        <f>SUM(AD3:AF3)</f>
        <v>2300</v>
      </c>
      <c r="AI3" s="87" t="str">
        <f ca="1">IF(M3&gt;=Paris_Hotel_Summary!$D$2,Paris_Hotel_Summary!$B$2,IF(M3&gt;=Paris_Hotel_Summary!$D$3,Paris_Hotel_Summary!$B$3," "))</f>
        <v xml:space="preserve"> </v>
      </c>
      <c r="AJ3" s="17" t="str">
        <f ca="1">IF(I3&gt;=Paris_Hotel_Summary!$D$4,Paris_Hotel_Summary!$B$4,IF(I3&gt;=Paris_Hotel_Summary!$D$5,Paris_Hotel_Summary!$B$5," "))</f>
        <v xml:space="preserve"> </v>
      </c>
      <c r="AK3" s="17" t="str">
        <f ca="1">IF(Q3&gt;=Paris_Hotel_Summary!$D$6,Paris_Hotel_Summary!$B$6,IF(Q3&gt;=Paris_Hotel_Summary!$D$7,Paris_Hotel_Summary!$B$7," "))</f>
        <v xml:space="preserve"> </v>
      </c>
      <c r="AL3" t="str">
        <f>IF(AI4=" ", "no", "yes")</f>
        <v>no</v>
      </c>
      <c r="AM3">
        <f>A3</f>
        <v>1</v>
      </c>
      <c r="AN3" t="str">
        <f>IF(AJ4=" ", "no", "yes")</f>
        <v>no</v>
      </c>
      <c r="AO3">
        <f>A3</f>
        <v>1</v>
      </c>
      <c r="AP3" t="str">
        <f>IF(AK4=" ", "no", "yes")</f>
        <v>no</v>
      </c>
      <c r="AQ3">
        <f>A3</f>
        <v>1</v>
      </c>
      <c r="AR3" s="141" t="str">
        <f ca="1">IF(Y3&gt;='Airline Points Earned'!$J$60,Ticket, " ")</f>
        <v xml:space="preserve"> </v>
      </c>
      <c r="AS3" s="27" t="str">
        <f ca="1">IF(AG3&gt;='Airline Points Earned'!$J$61,Ticket, " ")</f>
        <v xml:space="preserve"> </v>
      </c>
      <c r="AT3" s="28" t="str">
        <f ca="1">IF(AC3&gt;='Airline Points Earned'!$J$62,Ticket, " ")</f>
        <v xml:space="preserve"> </v>
      </c>
      <c r="AU3" t="str">
        <f>IF(AR4=" ", "no", "yes")</f>
        <v>no</v>
      </c>
      <c r="AV3">
        <f>A3</f>
        <v>1</v>
      </c>
      <c r="AW3" t="str">
        <f>IF(AS4=" ", "no", "yes")</f>
        <v>no</v>
      </c>
      <c r="AX3">
        <f>A3</f>
        <v>1</v>
      </c>
      <c r="AY3" t="str">
        <f>IF(AT4=" ", "no", "yes")</f>
        <v>no</v>
      </c>
      <c r="AZ3">
        <f>A3</f>
        <v>1</v>
      </c>
    </row>
    <row r="4" spans="1:52">
      <c r="A4" s="30">
        <f>A3+1</f>
        <v>2</v>
      </c>
      <c r="B4" s="30" t="str">
        <f ca="1">'Consultant profile'!M8</f>
        <v>Albany NY</v>
      </c>
      <c r="C4" s="18">
        <f ca="1">'Consultant profile'!P8</f>
        <v>250</v>
      </c>
      <c r="D4" s="18">
        <f ca="1">'Consultant profile'!R8</f>
        <v>750</v>
      </c>
      <c r="E4" s="18">
        <f ca="1">'Consultant profile'!U8</f>
        <v>450</v>
      </c>
      <c r="F4" s="128">
        <f ca="1">(IF('Consultant profile'!Z8="Platinum Preferred Guest",5,IF('Consultant profile'!Z8="Gold Preferred Guest",4,2)))*D4</f>
        <v>1500</v>
      </c>
      <c r="G4" s="126">
        <f ca="1">$C4*CreditCardPointsEarnedLookup!$E$2</f>
        <v>250</v>
      </c>
      <c r="H4" s="61">
        <f ca="1">$E4*CreditCardPointsEarnedLookup!$F$2</f>
        <v>450</v>
      </c>
      <c r="I4" s="110">
        <f ca="1">I3+SUM(F4:H4)</f>
        <v>4400</v>
      </c>
      <c r="J4" s="128">
        <f ca="1">D4*CreditCardPointsEarnedLookup!$B$3</f>
        <v>3750</v>
      </c>
      <c r="K4" s="126">
        <f ca="1">$C4*CreditCardPointsEarnedLookup!$E$3</f>
        <v>500</v>
      </c>
      <c r="L4" s="61">
        <f ca="1">$E4*CreditCardPointsEarnedLookup!$F$3</f>
        <v>450</v>
      </c>
      <c r="M4" s="110">
        <f ca="1">M3+SUM(J4:L4)</f>
        <v>9400</v>
      </c>
      <c r="N4" s="128">
        <f ca="1">D4*CreditCardPointsEarnedLookup!$B$4</f>
        <v>4500</v>
      </c>
      <c r="O4" s="126">
        <f ca="1">$C4*CreditCardPointsEarnedLookup!$E$4</f>
        <v>750</v>
      </c>
      <c r="P4" s="61">
        <f ca="1">$E4*CreditCardPointsEarnedLookup!$F$4</f>
        <v>1350</v>
      </c>
      <c r="Q4" s="110">
        <f ca="1">Q3+SUM(N4:P4)</f>
        <v>13200</v>
      </c>
      <c r="R4" s="128">
        <f ca="1">H4*CreditCardPointsEarnedLookup!$B$5</f>
        <v>4050</v>
      </c>
      <c r="S4" s="126">
        <f ca="1">$C4*CreditCardPointsEarnedLookup!$E$5</f>
        <v>750</v>
      </c>
      <c r="T4" s="61">
        <f ca="1">$E4*CreditCardPointsEarnedLookup!$F$5</f>
        <v>1350</v>
      </c>
      <c r="U4" s="110">
        <f ca="1">U3+SUM(R4:T4)</f>
        <v>12300</v>
      </c>
      <c r="V4" s="128">
        <f ca="1">L4*CreditCardPointsEarnedLookup!$B$6</f>
        <v>450</v>
      </c>
      <c r="W4" s="126">
        <f ca="1">$C4*CreditCardPointsEarnedLookup!$E$6</f>
        <v>250</v>
      </c>
      <c r="X4" s="61">
        <f ca="1">$E4*CreditCardPointsEarnedLookup!$F$6</f>
        <v>450</v>
      </c>
      <c r="Y4" s="110">
        <f ca="1">Y3+SUM(V4:X4)</f>
        <v>2300</v>
      </c>
      <c r="Z4" s="128">
        <f ca="1">P4*CreditCardPointsEarnedLookup!$B$7</f>
        <v>1350</v>
      </c>
      <c r="AA4" s="126">
        <f ca="1">$C4*CreditCardPointsEarnedLookup!$E$7</f>
        <v>500</v>
      </c>
      <c r="AB4" s="61">
        <f ca="1">$E4*CreditCardPointsEarnedLookup!$F$7</f>
        <v>450</v>
      </c>
      <c r="AC4" s="110">
        <f ca="1">AC3+SUM(Z4:AB4)</f>
        <v>4600</v>
      </c>
      <c r="AD4" s="128">
        <f ca="1">T4*CreditCardPointsEarnedLookup!$B$8</f>
        <v>1350</v>
      </c>
      <c r="AE4" s="126">
        <f ca="1">$C4*CreditCardPointsEarnedLookup!$E$8</f>
        <v>500</v>
      </c>
      <c r="AF4" s="61">
        <f ca="1">$E4*CreditCardPointsEarnedLookup!$F$8</f>
        <v>450</v>
      </c>
      <c r="AG4" s="110">
        <f>AG3+SUM(AD4:AF4)</f>
        <v>4600</v>
      </c>
      <c r="AI4" s="87" t="str">
        <f ca="1">IF(M4&gt;=Paris_Hotel_Summary!$D$2,Paris_Hotel_Summary!$B$2,IF(M4&gt;=Paris_Hotel_Summary!$D$3,Paris_Hotel_Summary!$B$3," "))</f>
        <v xml:space="preserve"> </v>
      </c>
      <c r="AJ4" s="17" t="str">
        <f ca="1">IF(I4&gt;=Paris_Hotel_Summary!$D$4,Paris_Hotel_Summary!$B$4,IF(I4&gt;=Paris_Hotel_Summary!$D$5,Paris_Hotel_Summary!$B$5," "))</f>
        <v xml:space="preserve"> </v>
      </c>
      <c r="AK4" s="17" t="str">
        <f ca="1">IF(Q4&gt;=Paris_Hotel_Summary!$D$6,Paris_Hotel_Summary!$B$6,IF(Q4&gt;=Paris_Hotel_Summary!$D$7,Paris_Hotel_Summary!$B$7," "))</f>
        <v xml:space="preserve"> </v>
      </c>
      <c r="AL4" t="str">
        <f t="shared" ref="AL4:AL49" si="0">IF(AI5=" ", "no", "yes")</f>
        <v>no</v>
      </c>
      <c r="AM4">
        <f t="shared" ref="AM4:AM50" si="1">A4</f>
        <v>2</v>
      </c>
      <c r="AN4" t="str">
        <f t="shared" ref="AN4:AN49" si="2">IF(AJ5=" ", "no", "yes")</f>
        <v>no</v>
      </c>
      <c r="AO4">
        <f t="shared" ref="AO4:AO50" si="3">A4</f>
        <v>2</v>
      </c>
      <c r="AP4" t="str">
        <f t="shared" ref="AP4:AP50" si="4">IF(AK5=" ", "no", "yes")</f>
        <v>no</v>
      </c>
      <c r="AQ4">
        <f t="shared" ref="AQ4:AQ50" si="5">A4</f>
        <v>2</v>
      </c>
      <c r="AR4" s="87" t="str">
        <f ca="1">IF(Y4&gt;='Airline Points Earned'!$J$60,Ticket, " ")</f>
        <v xml:space="preserve"> </v>
      </c>
      <c r="AS4" s="17" t="str">
        <f ca="1">IF(AG4&gt;='Airline Points Earned'!$J$61,Ticket, " ")</f>
        <v xml:space="preserve"> </v>
      </c>
      <c r="AT4" s="32" t="str">
        <f ca="1">IF(AC4&gt;='Airline Points Earned'!$J$62,Ticket, " ")</f>
        <v xml:space="preserve"> </v>
      </c>
      <c r="AU4" t="str">
        <f t="shared" ref="AU4:AU49" si="6">IF(AR5=" ", "no", "yes")</f>
        <v>no</v>
      </c>
      <c r="AV4">
        <f t="shared" ref="AV4:AV50" si="7">A4</f>
        <v>2</v>
      </c>
      <c r="AW4" t="str">
        <f t="shared" ref="AW4:AW49" si="8">IF(AS5=" ", "no", "yes")</f>
        <v>no</v>
      </c>
      <c r="AX4">
        <f t="shared" ref="AX4:AX50" si="9">A4</f>
        <v>2</v>
      </c>
      <c r="AY4" t="str">
        <f t="shared" ref="AY4:AY50" si="10">IF(AT5=" ", "no", "yes")</f>
        <v>no</v>
      </c>
      <c r="AZ4">
        <f t="shared" ref="AZ4:AZ50" si="11">A4</f>
        <v>2</v>
      </c>
    </row>
    <row r="5" spans="1:52">
      <c r="A5" s="30">
        <f t="shared" ref="A5:A50" si="12">A4+1</f>
        <v>3</v>
      </c>
      <c r="B5" s="30" t="str">
        <f ca="1">'Consultant profile'!M9</f>
        <v>Albany NY</v>
      </c>
      <c r="C5" s="18">
        <f ca="1">'Consultant profile'!P9</f>
        <v>250</v>
      </c>
      <c r="D5" s="18">
        <f ca="1">'Consultant profile'!R9</f>
        <v>750</v>
      </c>
      <c r="E5" s="18">
        <f ca="1">'Consultant profile'!U9</f>
        <v>450</v>
      </c>
      <c r="F5" s="128">
        <f ca="1">(IF('Consultant profile'!Z9="Platinum Preferred Guest",5,IF('Consultant profile'!Z9="Gold Preferred Guest",4,2)))*D5</f>
        <v>1500</v>
      </c>
      <c r="G5" s="126">
        <f ca="1">$C5*CreditCardPointsEarnedLookup!$E$2</f>
        <v>250</v>
      </c>
      <c r="H5" s="61">
        <f ca="1">$E5*CreditCardPointsEarnedLookup!$F$2</f>
        <v>450</v>
      </c>
      <c r="I5" s="110">
        <f t="shared" ref="I5:I50" si="13">I4+SUM(F5:H5)</f>
        <v>6600</v>
      </c>
      <c r="J5" s="128">
        <f ca="1">D5*CreditCardPointsEarnedLookup!$B$3</f>
        <v>3750</v>
      </c>
      <c r="K5" s="126">
        <f ca="1">$C5*CreditCardPointsEarnedLookup!$E$3</f>
        <v>500</v>
      </c>
      <c r="L5" s="61">
        <f ca="1">$E5*CreditCardPointsEarnedLookup!$F$3</f>
        <v>450</v>
      </c>
      <c r="M5" s="110">
        <f t="shared" ref="M5:M50" si="14">M4+SUM(J5:L5)</f>
        <v>14100</v>
      </c>
      <c r="N5" s="128">
        <f ca="1">D5*CreditCardPointsEarnedLookup!$B$4</f>
        <v>4500</v>
      </c>
      <c r="O5" s="126">
        <f ca="1">$C5*CreditCardPointsEarnedLookup!$E$4</f>
        <v>750</v>
      </c>
      <c r="P5" s="61">
        <f ca="1">$E5*CreditCardPointsEarnedLookup!$F$4</f>
        <v>1350</v>
      </c>
      <c r="Q5" s="110">
        <f t="shared" ref="Q5:Q50" si="15">Q4+SUM(N5:P5)</f>
        <v>19800</v>
      </c>
      <c r="R5" s="128">
        <f ca="1">H5*CreditCardPointsEarnedLookup!$B$5</f>
        <v>4050</v>
      </c>
      <c r="S5" s="126">
        <f ca="1">$C5*CreditCardPointsEarnedLookup!$E$5</f>
        <v>750</v>
      </c>
      <c r="T5" s="61">
        <f ca="1">$E5*CreditCardPointsEarnedLookup!$F$5</f>
        <v>1350</v>
      </c>
      <c r="U5" s="110">
        <f t="shared" ref="U5:U50" si="16">U4+SUM(R5:T5)</f>
        <v>18450</v>
      </c>
      <c r="V5" s="128">
        <f ca="1">L5*CreditCardPointsEarnedLookup!$B$6</f>
        <v>450</v>
      </c>
      <c r="W5" s="126">
        <f ca="1">$C5*CreditCardPointsEarnedLookup!$E$6</f>
        <v>250</v>
      </c>
      <c r="X5" s="61">
        <f ca="1">$E5*CreditCardPointsEarnedLookup!$F$6</f>
        <v>450</v>
      </c>
      <c r="Y5" s="110">
        <f t="shared" ref="Y5:Y50" si="17">Y4+SUM(V5:X5)</f>
        <v>3450</v>
      </c>
      <c r="Z5" s="128">
        <f ca="1">P5*CreditCardPointsEarnedLookup!$B$7</f>
        <v>1350</v>
      </c>
      <c r="AA5" s="126">
        <f ca="1">$C5*CreditCardPointsEarnedLookup!$E$7</f>
        <v>500</v>
      </c>
      <c r="AB5" s="61">
        <f ca="1">$E5*CreditCardPointsEarnedLookup!$F$7</f>
        <v>450</v>
      </c>
      <c r="AC5" s="110">
        <f t="shared" ref="AC5:AC50" si="18">AC4+SUM(Z5:AB5)</f>
        <v>6900</v>
      </c>
      <c r="AD5" s="128">
        <f ca="1">T5*CreditCardPointsEarnedLookup!$B$8</f>
        <v>1350</v>
      </c>
      <c r="AE5" s="126">
        <f ca="1">$C5*CreditCardPointsEarnedLookup!$E$8</f>
        <v>500</v>
      </c>
      <c r="AF5" s="61">
        <f ca="1">$E5*CreditCardPointsEarnedLookup!$F$8</f>
        <v>450</v>
      </c>
      <c r="AG5" s="110">
        <f t="shared" ref="AG5:AG50" si="19">AG4+SUM(AD5:AF5)</f>
        <v>6900</v>
      </c>
      <c r="AI5" s="87" t="str">
        <f ca="1">IF(M5&gt;=Paris_Hotel_Summary!$D$2,Paris_Hotel_Summary!$B$2,IF(M5&gt;=Paris_Hotel_Summary!$D$3,Paris_Hotel_Summary!$B$3," "))</f>
        <v xml:space="preserve"> </v>
      </c>
      <c r="AJ5" s="17" t="str">
        <f ca="1">IF(I5&gt;=Paris_Hotel_Summary!$D$4,Paris_Hotel_Summary!$B$4,IF(I5&gt;=Paris_Hotel_Summary!$D$5,Paris_Hotel_Summary!$B$5," "))</f>
        <v xml:space="preserve"> </v>
      </c>
      <c r="AK5" s="17" t="str">
        <f ca="1">IF(Q5&gt;=Paris_Hotel_Summary!$D$6,Paris_Hotel_Summary!$B$6,IF(Q5&gt;=Paris_Hotel_Summary!$D$7,Paris_Hotel_Summary!$B$7," "))</f>
        <v xml:space="preserve"> </v>
      </c>
      <c r="AL5" t="str">
        <f t="shared" si="0"/>
        <v>no</v>
      </c>
      <c r="AM5">
        <f t="shared" si="1"/>
        <v>3</v>
      </c>
      <c r="AN5" t="str">
        <f t="shared" si="2"/>
        <v>no</v>
      </c>
      <c r="AO5">
        <f t="shared" si="3"/>
        <v>3</v>
      </c>
      <c r="AP5" t="str">
        <f t="shared" si="4"/>
        <v>no</v>
      </c>
      <c r="AQ5">
        <f t="shared" si="5"/>
        <v>3</v>
      </c>
      <c r="AR5" s="87" t="str">
        <f ca="1">IF(Y5&gt;='Airline Points Earned'!$J$60,Ticket, " ")</f>
        <v xml:space="preserve"> </v>
      </c>
      <c r="AS5" s="17" t="str">
        <f ca="1">IF(AG5&gt;='Airline Points Earned'!$J$61,Ticket, " ")</f>
        <v xml:space="preserve"> </v>
      </c>
      <c r="AT5" s="32" t="str">
        <f ca="1">IF(AC5&gt;='Airline Points Earned'!$J$62,Ticket, " ")</f>
        <v xml:space="preserve"> </v>
      </c>
      <c r="AU5" t="str">
        <f t="shared" si="6"/>
        <v>no</v>
      </c>
      <c r="AV5">
        <f t="shared" si="7"/>
        <v>3</v>
      </c>
      <c r="AW5" t="str">
        <f t="shared" si="8"/>
        <v>no</v>
      </c>
      <c r="AX5">
        <f t="shared" si="9"/>
        <v>3</v>
      </c>
      <c r="AY5" t="str">
        <f t="shared" si="10"/>
        <v>no</v>
      </c>
      <c r="AZ5">
        <f t="shared" si="11"/>
        <v>3</v>
      </c>
    </row>
    <row r="6" spans="1:52">
      <c r="A6" s="30">
        <f t="shared" si="12"/>
        <v>4</v>
      </c>
      <c r="B6" s="30" t="str">
        <f ca="1">'Consultant profile'!M10</f>
        <v>Albany NY</v>
      </c>
      <c r="C6" s="18">
        <f ca="1">'Consultant profile'!P10</f>
        <v>250</v>
      </c>
      <c r="D6" s="18">
        <f ca="1">'Consultant profile'!R10</f>
        <v>750</v>
      </c>
      <c r="E6" s="18">
        <f ca="1">'Consultant profile'!U10</f>
        <v>450</v>
      </c>
      <c r="F6" s="128">
        <f ca="1">(IF('Consultant profile'!Z10="Platinum Preferred Guest",5,IF('Consultant profile'!Z10="Gold Preferred Guest",4,2)))*D6</f>
        <v>1500</v>
      </c>
      <c r="G6" s="126">
        <f ca="1">$C6*CreditCardPointsEarnedLookup!$E$2</f>
        <v>250</v>
      </c>
      <c r="H6" s="61">
        <f ca="1">$E6*CreditCardPointsEarnedLookup!$F$2</f>
        <v>450</v>
      </c>
      <c r="I6" s="110">
        <f t="shared" si="13"/>
        <v>8800</v>
      </c>
      <c r="J6" s="128">
        <f ca="1">D6*CreditCardPointsEarnedLookup!$B$3</f>
        <v>3750</v>
      </c>
      <c r="K6" s="126">
        <f ca="1">$C6*CreditCardPointsEarnedLookup!$E$3</f>
        <v>500</v>
      </c>
      <c r="L6" s="61">
        <f ca="1">$E6*CreditCardPointsEarnedLookup!$F$3</f>
        <v>450</v>
      </c>
      <c r="M6" s="110">
        <f t="shared" si="14"/>
        <v>18800</v>
      </c>
      <c r="N6" s="128">
        <f ca="1">D6*CreditCardPointsEarnedLookup!$B$4</f>
        <v>4500</v>
      </c>
      <c r="O6" s="126">
        <f ca="1">$C6*CreditCardPointsEarnedLookup!$E$4</f>
        <v>750</v>
      </c>
      <c r="P6" s="61">
        <f ca="1">$E6*CreditCardPointsEarnedLookup!$F$4</f>
        <v>1350</v>
      </c>
      <c r="Q6" s="110">
        <f t="shared" si="15"/>
        <v>26400</v>
      </c>
      <c r="R6" s="128">
        <f ca="1">H6*CreditCardPointsEarnedLookup!$B$5</f>
        <v>4050</v>
      </c>
      <c r="S6" s="126">
        <f ca="1">$C6*CreditCardPointsEarnedLookup!$E$5</f>
        <v>750</v>
      </c>
      <c r="T6" s="61">
        <f ca="1">$E6*CreditCardPointsEarnedLookup!$F$5</f>
        <v>1350</v>
      </c>
      <c r="U6" s="110">
        <f t="shared" si="16"/>
        <v>24600</v>
      </c>
      <c r="V6" s="128">
        <f ca="1">L6*CreditCardPointsEarnedLookup!$B$6</f>
        <v>450</v>
      </c>
      <c r="W6" s="126">
        <f ca="1">$C6*CreditCardPointsEarnedLookup!$E$6</f>
        <v>250</v>
      </c>
      <c r="X6" s="61">
        <f ca="1">$E6*CreditCardPointsEarnedLookup!$F$6</f>
        <v>450</v>
      </c>
      <c r="Y6" s="110">
        <f t="shared" si="17"/>
        <v>4600</v>
      </c>
      <c r="Z6" s="128">
        <f ca="1">P6*CreditCardPointsEarnedLookup!$B$7</f>
        <v>1350</v>
      </c>
      <c r="AA6" s="126">
        <f ca="1">$C6*CreditCardPointsEarnedLookup!$E$7</f>
        <v>500</v>
      </c>
      <c r="AB6" s="61">
        <f ca="1">$E6*CreditCardPointsEarnedLookup!$F$7</f>
        <v>450</v>
      </c>
      <c r="AC6" s="110">
        <f t="shared" si="18"/>
        <v>9200</v>
      </c>
      <c r="AD6" s="128">
        <f ca="1">T6*CreditCardPointsEarnedLookup!$B$8</f>
        <v>1350</v>
      </c>
      <c r="AE6" s="126">
        <f ca="1">$C6*CreditCardPointsEarnedLookup!$E$8</f>
        <v>500</v>
      </c>
      <c r="AF6" s="61">
        <f ca="1">$E6*CreditCardPointsEarnedLookup!$F$8</f>
        <v>450</v>
      </c>
      <c r="AG6" s="110">
        <f t="shared" si="19"/>
        <v>9200</v>
      </c>
      <c r="AI6" s="87" t="str">
        <f ca="1">IF(M6&gt;=Paris_Hotel_Summary!$D$2,Paris_Hotel_Summary!$B$2,IF(M6&gt;=Paris_Hotel_Summary!$D$3,Paris_Hotel_Summary!$B$3," "))</f>
        <v xml:space="preserve"> </v>
      </c>
      <c r="AJ6" s="17" t="str">
        <f ca="1">IF(I6&gt;=Paris_Hotel_Summary!$D$4,Paris_Hotel_Summary!$B$4,IF(I6&gt;=Paris_Hotel_Summary!$D$5,Paris_Hotel_Summary!$B$5," "))</f>
        <v xml:space="preserve"> </v>
      </c>
      <c r="AK6" s="17" t="str">
        <f ca="1">IF(Q6&gt;=Paris_Hotel_Summary!$D$6,Paris_Hotel_Summary!$B$6,IF(Q6&gt;=Paris_Hotel_Summary!$D$7,Paris_Hotel_Summary!$B$7," "))</f>
        <v xml:space="preserve"> </v>
      </c>
      <c r="AL6" t="str">
        <f t="shared" si="0"/>
        <v>no</v>
      </c>
      <c r="AM6">
        <f t="shared" si="1"/>
        <v>4</v>
      </c>
      <c r="AN6" t="str">
        <f t="shared" si="2"/>
        <v>no</v>
      </c>
      <c r="AO6">
        <f t="shared" si="3"/>
        <v>4</v>
      </c>
      <c r="AP6" t="str">
        <f t="shared" si="4"/>
        <v>no</v>
      </c>
      <c r="AQ6">
        <f t="shared" si="5"/>
        <v>4</v>
      </c>
      <c r="AR6" s="87" t="str">
        <f ca="1">IF(Y6&gt;='Airline Points Earned'!$J$60,Ticket, " ")</f>
        <v xml:space="preserve"> </v>
      </c>
      <c r="AS6" s="17" t="str">
        <f ca="1">IF(AG6&gt;='Airline Points Earned'!$J$61,Ticket, " ")</f>
        <v xml:space="preserve"> </v>
      </c>
      <c r="AT6" s="32" t="str">
        <f ca="1">IF(AC6&gt;='Airline Points Earned'!$J$62,Ticket, " ")</f>
        <v xml:space="preserve"> </v>
      </c>
      <c r="AU6" t="str">
        <f t="shared" si="6"/>
        <v>no</v>
      </c>
      <c r="AV6">
        <f t="shared" si="7"/>
        <v>4</v>
      </c>
      <c r="AW6" t="str">
        <f t="shared" si="8"/>
        <v>no</v>
      </c>
      <c r="AX6">
        <f t="shared" si="9"/>
        <v>4</v>
      </c>
      <c r="AY6" t="str">
        <f t="shared" si="10"/>
        <v>no</v>
      </c>
      <c r="AZ6">
        <f t="shared" si="11"/>
        <v>4</v>
      </c>
    </row>
    <row r="7" spans="1:52">
      <c r="A7" s="30">
        <f t="shared" si="12"/>
        <v>5</v>
      </c>
      <c r="B7" s="30" t="str">
        <f ca="1">'Consultant profile'!M11</f>
        <v>Albany NY</v>
      </c>
      <c r="C7" s="18">
        <f ca="1">'Consultant profile'!P11</f>
        <v>250</v>
      </c>
      <c r="D7" s="18">
        <f ca="1">'Consultant profile'!R11</f>
        <v>750</v>
      </c>
      <c r="E7" s="18">
        <f ca="1">'Consultant profile'!U11</f>
        <v>450</v>
      </c>
      <c r="F7" s="128">
        <f ca="1">(IF('Consultant profile'!Z11="Platinum Preferred Guest",5,IF('Consultant profile'!Z11="Gold Preferred Guest",4,2)))*D7</f>
        <v>1500</v>
      </c>
      <c r="G7" s="126">
        <f ca="1">$C7*CreditCardPointsEarnedLookup!$E$2</f>
        <v>250</v>
      </c>
      <c r="H7" s="61">
        <f ca="1">$E7*CreditCardPointsEarnedLookup!$F$2</f>
        <v>450</v>
      </c>
      <c r="I7" s="110">
        <f t="shared" si="13"/>
        <v>11000</v>
      </c>
      <c r="J7" s="128">
        <f ca="1">D7*CreditCardPointsEarnedLookup!$B$3</f>
        <v>3750</v>
      </c>
      <c r="K7" s="126">
        <f ca="1">$C7*CreditCardPointsEarnedLookup!$E$3</f>
        <v>500</v>
      </c>
      <c r="L7" s="61">
        <f ca="1">$E7*CreditCardPointsEarnedLookup!$F$3</f>
        <v>450</v>
      </c>
      <c r="M7" s="110">
        <f t="shared" si="14"/>
        <v>23500</v>
      </c>
      <c r="N7" s="128">
        <f ca="1">D7*CreditCardPointsEarnedLookup!$B$4</f>
        <v>4500</v>
      </c>
      <c r="O7" s="126">
        <f ca="1">$C7*CreditCardPointsEarnedLookup!$E$4</f>
        <v>750</v>
      </c>
      <c r="P7" s="61">
        <f ca="1">$E7*CreditCardPointsEarnedLookup!$F$4</f>
        <v>1350</v>
      </c>
      <c r="Q7" s="110">
        <f t="shared" si="15"/>
        <v>33000</v>
      </c>
      <c r="R7" s="128">
        <f ca="1">H7*CreditCardPointsEarnedLookup!$B$5</f>
        <v>4050</v>
      </c>
      <c r="S7" s="126">
        <f ca="1">$C7*CreditCardPointsEarnedLookup!$E$5</f>
        <v>750</v>
      </c>
      <c r="T7" s="61">
        <f ca="1">$E7*CreditCardPointsEarnedLookup!$F$5</f>
        <v>1350</v>
      </c>
      <c r="U7" s="110">
        <f t="shared" si="16"/>
        <v>30750</v>
      </c>
      <c r="V7" s="128">
        <f ca="1">L7*CreditCardPointsEarnedLookup!$B$6</f>
        <v>450</v>
      </c>
      <c r="W7" s="126">
        <f ca="1">$C7*CreditCardPointsEarnedLookup!$E$6</f>
        <v>250</v>
      </c>
      <c r="X7" s="61">
        <f ca="1">$E7*CreditCardPointsEarnedLookup!$F$6</f>
        <v>450</v>
      </c>
      <c r="Y7" s="110">
        <f t="shared" si="17"/>
        <v>5750</v>
      </c>
      <c r="Z7" s="128">
        <f ca="1">P7*CreditCardPointsEarnedLookup!$B$7</f>
        <v>1350</v>
      </c>
      <c r="AA7" s="126">
        <f ca="1">$C7*CreditCardPointsEarnedLookup!$E$7</f>
        <v>500</v>
      </c>
      <c r="AB7" s="61">
        <f ca="1">$E7*CreditCardPointsEarnedLookup!$F$7</f>
        <v>450</v>
      </c>
      <c r="AC7" s="110">
        <f t="shared" si="18"/>
        <v>11500</v>
      </c>
      <c r="AD7" s="128">
        <f ca="1">T7*CreditCardPointsEarnedLookup!$B$8</f>
        <v>1350</v>
      </c>
      <c r="AE7" s="126">
        <f ca="1">$C7*CreditCardPointsEarnedLookup!$E$8</f>
        <v>500</v>
      </c>
      <c r="AF7" s="61">
        <f ca="1">$E7*CreditCardPointsEarnedLookup!$F$8</f>
        <v>450</v>
      </c>
      <c r="AG7" s="110">
        <f t="shared" si="19"/>
        <v>11500</v>
      </c>
      <c r="AI7" s="87" t="str">
        <f ca="1">IF(M7&gt;=Paris_Hotel_Summary!$D$2,Paris_Hotel_Summary!$B$2,IF(M7&gt;=Paris_Hotel_Summary!$D$3,Paris_Hotel_Summary!$B$3," "))</f>
        <v xml:space="preserve"> </v>
      </c>
      <c r="AJ7" s="17" t="str">
        <f ca="1">IF(I7&gt;=Paris_Hotel_Summary!$D$4,Paris_Hotel_Summary!$B$4,IF(I7&gt;=Paris_Hotel_Summary!$D$5,Paris_Hotel_Summary!$B$5," "))</f>
        <v xml:space="preserve"> </v>
      </c>
      <c r="AK7" s="17" t="str">
        <f ca="1">IF(Q7&gt;=Paris_Hotel_Summary!$D$6,Paris_Hotel_Summary!$B$6,IF(Q7&gt;=Paris_Hotel_Summary!$D$7,Paris_Hotel_Summary!$B$7," "))</f>
        <v xml:space="preserve"> </v>
      </c>
      <c r="AL7" t="str">
        <f t="shared" si="0"/>
        <v>no</v>
      </c>
      <c r="AM7">
        <f t="shared" si="1"/>
        <v>5</v>
      </c>
      <c r="AN7" t="str">
        <f t="shared" si="2"/>
        <v>no</v>
      </c>
      <c r="AO7">
        <f t="shared" si="3"/>
        <v>5</v>
      </c>
      <c r="AP7" t="str">
        <f t="shared" si="4"/>
        <v>no</v>
      </c>
      <c r="AQ7">
        <f t="shared" si="5"/>
        <v>5</v>
      </c>
      <c r="AR7" s="87" t="str">
        <f ca="1">IF(Y7&gt;='Airline Points Earned'!$J$60,Ticket, " ")</f>
        <v xml:space="preserve"> </v>
      </c>
      <c r="AS7" s="17" t="str">
        <f ca="1">IF(AG7&gt;='Airline Points Earned'!$J$61,Ticket, " ")</f>
        <v xml:space="preserve"> </v>
      </c>
      <c r="AT7" s="32" t="str">
        <f ca="1">IF(AC7&gt;='Airline Points Earned'!$J$62,Ticket, " ")</f>
        <v xml:space="preserve"> </v>
      </c>
      <c r="AU7" t="str">
        <f t="shared" si="6"/>
        <v>no</v>
      </c>
      <c r="AV7">
        <f t="shared" si="7"/>
        <v>5</v>
      </c>
      <c r="AW7" t="str">
        <f t="shared" si="8"/>
        <v>no</v>
      </c>
      <c r="AX7">
        <f t="shared" si="9"/>
        <v>5</v>
      </c>
      <c r="AY7" t="str">
        <f t="shared" si="10"/>
        <v>no</v>
      </c>
      <c r="AZ7">
        <f t="shared" si="11"/>
        <v>5</v>
      </c>
    </row>
    <row r="8" spans="1:52">
      <c r="A8" s="30">
        <f t="shared" si="12"/>
        <v>6</v>
      </c>
      <c r="B8" s="30" t="str">
        <f ca="1">'Consultant profile'!M12</f>
        <v>Albany NY</v>
      </c>
      <c r="C8" s="18">
        <f ca="1">'Consultant profile'!P12</f>
        <v>250</v>
      </c>
      <c r="D8" s="18">
        <f ca="1">'Consultant profile'!R12</f>
        <v>750</v>
      </c>
      <c r="E8" s="18">
        <f ca="1">'Consultant profile'!U12</f>
        <v>450</v>
      </c>
      <c r="F8" s="128">
        <f ca="1">(IF('Consultant profile'!Z12="Platinum Preferred Guest",5,IF('Consultant profile'!Z12="Gold Preferred Guest",4,2)))*D8</f>
        <v>1500</v>
      </c>
      <c r="G8" s="126">
        <f ca="1">$C8*CreditCardPointsEarnedLookup!$E$2</f>
        <v>250</v>
      </c>
      <c r="H8" s="61">
        <f ca="1">$E8*CreditCardPointsEarnedLookup!$F$2</f>
        <v>450</v>
      </c>
      <c r="I8" s="110">
        <f t="shared" si="13"/>
        <v>13200</v>
      </c>
      <c r="J8" s="128">
        <f ca="1">D8*CreditCardPointsEarnedLookup!$B$3</f>
        <v>3750</v>
      </c>
      <c r="K8" s="126">
        <f ca="1">$C8*CreditCardPointsEarnedLookup!$E$3</f>
        <v>500</v>
      </c>
      <c r="L8" s="61">
        <f ca="1">$E8*CreditCardPointsEarnedLookup!$F$3</f>
        <v>450</v>
      </c>
      <c r="M8" s="110">
        <f t="shared" si="14"/>
        <v>28200</v>
      </c>
      <c r="N8" s="128">
        <f ca="1">D8*CreditCardPointsEarnedLookup!$B$4</f>
        <v>4500</v>
      </c>
      <c r="O8" s="126">
        <f ca="1">$C8*CreditCardPointsEarnedLookup!$E$4</f>
        <v>750</v>
      </c>
      <c r="P8" s="61">
        <f ca="1">$E8*CreditCardPointsEarnedLookup!$F$4</f>
        <v>1350</v>
      </c>
      <c r="Q8" s="110">
        <f t="shared" si="15"/>
        <v>39600</v>
      </c>
      <c r="R8" s="128">
        <f ca="1">H8*CreditCardPointsEarnedLookup!$B$5</f>
        <v>4050</v>
      </c>
      <c r="S8" s="126">
        <f ca="1">$C8*CreditCardPointsEarnedLookup!$E$5</f>
        <v>750</v>
      </c>
      <c r="T8" s="61">
        <f ca="1">$E8*CreditCardPointsEarnedLookup!$F$5</f>
        <v>1350</v>
      </c>
      <c r="U8" s="110">
        <f t="shared" si="16"/>
        <v>36900</v>
      </c>
      <c r="V8" s="128">
        <f ca="1">L8*CreditCardPointsEarnedLookup!$B$6</f>
        <v>450</v>
      </c>
      <c r="W8" s="126">
        <f ca="1">$C8*CreditCardPointsEarnedLookup!$E$6</f>
        <v>250</v>
      </c>
      <c r="X8" s="61">
        <f ca="1">$E8*CreditCardPointsEarnedLookup!$F$6</f>
        <v>450</v>
      </c>
      <c r="Y8" s="110">
        <f t="shared" si="17"/>
        <v>6900</v>
      </c>
      <c r="Z8" s="128">
        <f ca="1">P8*CreditCardPointsEarnedLookup!$B$7</f>
        <v>1350</v>
      </c>
      <c r="AA8" s="126">
        <f ca="1">$C8*CreditCardPointsEarnedLookup!$E$7</f>
        <v>500</v>
      </c>
      <c r="AB8" s="61">
        <f ca="1">$E8*CreditCardPointsEarnedLookup!$F$7</f>
        <v>450</v>
      </c>
      <c r="AC8" s="110">
        <f t="shared" si="18"/>
        <v>13800</v>
      </c>
      <c r="AD8" s="128">
        <f ca="1">T8*CreditCardPointsEarnedLookup!$B$8</f>
        <v>1350</v>
      </c>
      <c r="AE8" s="126">
        <f ca="1">$C8*CreditCardPointsEarnedLookup!$E$8</f>
        <v>500</v>
      </c>
      <c r="AF8" s="61">
        <f ca="1">$E8*CreditCardPointsEarnedLookup!$F$8</f>
        <v>450</v>
      </c>
      <c r="AG8" s="110">
        <f t="shared" si="19"/>
        <v>13800</v>
      </c>
      <c r="AI8" s="87" t="str">
        <f ca="1">IF(M8&gt;=Paris_Hotel_Summary!$D$2,Paris_Hotel_Summary!$B$2,IF(M8&gt;=Paris_Hotel_Summary!$D$3,Paris_Hotel_Summary!$B$3," "))</f>
        <v xml:space="preserve"> </v>
      </c>
      <c r="AJ8" s="17" t="str">
        <f ca="1">IF(I8&gt;=Paris_Hotel_Summary!$D$4,Paris_Hotel_Summary!$B$4,IF(I8&gt;=Paris_Hotel_Summary!$D$5,Paris_Hotel_Summary!$B$5," "))</f>
        <v xml:space="preserve"> </v>
      </c>
      <c r="AK8" s="17" t="str">
        <f ca="1">IF(Q8&gt;=Paris_Hotel_Summary!$D$6,Paris_Hotel_Summary!$B$6,IF(Q8&gt;=Paris_Hotel_Summary!$D$7,Paris_Hotel_Summary!$B$7," "))</f>
        <v xml:space="preserve"> </v>
      </c>
      <c r="AL8" t="str">
        <f t="shared" si="0"/>
        <v>no</v>
      </c>
      <c r="AM8">
        <f t="shared" si="1"/>
        <v>6</v>
      </c>
      <c r="AN8" t="str">
        <f t="shared" si="2"/>
        <v>no</v>
      </c>
      <c r="AO8">
        <f t="shared" si="3"/>
        <v>6</v>
      </c>
      <c r="AP8" t="str">
        <f t="shared" si="4"/>
        <v>no</v>
      </c>
      <c r="AQ8">
        <f t="shared" si="5"/>
        <v>6</v>
      </c>
      <c r="AR8" s="87" t="str">
        <f ca="1">IF(Y8&gt;='Airline Points Earned'!$J$60,Ticket, " ")</f>
        <v xml:space="preserve"> </v>
      </c>
      <c r="AS8" s="17" t="str">
        <f ca="1">IF(AG8&gt;='Airline Points Earned'!$J$61,Ticket, " ")</f>
        <v xml:space="preserve"> </v>
      </c>
      <c r="AT8" s="32" t="str">
        <f ca="1">IF(AC8&gt;='Airline Points Earned'!$J$62,Ticket, " ")</f>
        <v xml:space="preserve"> </v>
      </c>
      <c r="AU8" t="str">
        <f t="shared" si="6"/>
        <v>no</v>
      </c>
      <c r="AV8">
        <f t="shared" si="7"/>
        <v>6</v>
      </c>
      <c r="AW8" t="str">
        <f t="shared" si="8"/>
        <v>no</v>
      </c>
      <c r="AX8">
        <f t="shared" si="9"/>
        <v>6</v>
      </c>
      <c r="AY8" t="str">
        <f t="shared" si="10"/>
        <v>no</v>
      </c>
      <c r="AZ8">
        <f t="shared" si="11"/>
        <v>6</v>
      </c>
    </row>
    <row r="9" spans="1:52">
      <c r="A9" s="30">
        <v>7</v>
      </c>
      <c r="B9" s="30" t="str">
        <f ca="1">'Consultant profile'!M13</f>
        <v>Albany NY</v>
      </c>
      <c r="C9" s="18">
        <f ca="1">'Consultant profile'!P13</f>
        <v>250</v>
      </c>
      <c r="D9" s="18">
        <f ca="1">'Consultant profile'!R13</f>
        <v>750</v>
      </c>
      <c r="E9" s="18">
        <f ca="1">'Consultant profile'!U13</f>
        <v>450</v>
      </c>
      <c r="F9" s="128">
        <f ca="1">(IF('Consultant profile'!Z13="Platinum Preferred Guest",5,IF('Consultant profile'!Z13="Gold Preferred Guest",4,2)))*D9</f>
        <v>1500</v>
      </c>
      <c r="G9" s="126">
        <f ca="1">$C9*CreditCardPointsEarnedLookup!$E$2</f>
        <v>250</v>
      </c>
      <c r="H9" s="61">
        <f ca="1">$E9*CreditCardPointsEarnedLookup!$F$2</f>
        <v>450</v>
      </c>
      <c r="I9" s="110">
        <f t="shared" si="13"/>
        <v>15400</v>
      </c>
      <c r="J9" s="128">
        <f ca="1">D9*CreditCardPointsEarnedLookup!$B$3</f>
        <v>3750</v>
      </c>
      <c r="K9" s="126">
        <f ca="1">$C9*CreditCardPointsEarnedLookup!$E$3</f>
        <v>500</v>
      </c>
      <c r="L9" s="61">
        <f ca="1">$E9*CreditCardPointsEarnedLookup!$F$3</f>
        <v>450</v>
      </c>
      <c r="M9" s="110">
        <f t="shared" si="14"/>
        <v>32900</v>
      </c>
      <c r="N9" s="128">
        <f ca="1">D9*CreditCardPointsEarnedLookup!$B$4</f>
        <v>4500</v>
      </c>
      <c r="O9" s="126">
        <f ca="1">$C9*CreditCardPointsEarnedLookup!$E$4</f>
        <v>750</v>
      </c>
      <c r="P9" s="61">
        <f ca="1">$E9*CreditCardPointsEarnedLookup!$F$4</f>
        <v>1350</v>
      </c>
      <c r="Q9" s="110">
        <f t="shared" si="15"/>
        <v>46200</v>
      </c>
      <c r="R9" s="128">
        <f ca="1">H9*CreditCardPointsEarnedLookup!$B$5</f>
        <v>4050</v>
      </c>
      <c r="S9" s="126">
        <f ca="1">$C9*CreditCardPointsEarnedLookup!$E$5</f>
        <v>750</v>
      </c>
      <c r="T9" s="61">
        <f ca="1">$E9*CreditCardPointsEarnedLookup!$F$5</f>
        <v>1350</v>
      </c>
      <c r="U9" s="110">
        <f t="shared" si="16"/>
        <v>43050</v>
      </c>
      <c r="V9" s="128">
        <f ca="1">L9*CreditCardPointsEarnedLookup!$B$6</f>
        <v>450</v>
      </c>
      <c r="W9" s="126">
        <f ca="1">$C9*CreditCardPointsEarnedLookup!$E$6</f>
        <v>250</v>
      </c>
      <c r="X9" s="61">
        <f ca="1">$E9*CreditCardPointsEarnedLookup!$F$6</f>
        <v>450</v>
      </c>
      <c r="Y9" s="110">
        <f t="shared" si="17"/>
        <v>8050</v>
      </c>
      <c r="Z9" s="128">
        <f ca="1">P9*CreditCardPointsEarnedLookup!$B$7</f>
        <v>1350</v>
      </c>
      <c r="AA9" s="126">
        <f ca="1">$C9*CreditCardPointsEarnedLookup!$E$7</f>
        <v>500</v>
      </c>
      <c r="AB9" s="61">
        <f ca="1">$E9*CreditCardPointsEarnedLookup!$F$7</f>
        <v>450</v>
      </c>
      <c r="AC9" s="110">
        <f t="shared" si="18"/>
        <v>16100</v>
      </c>
      <c r="AD9" s="128">
        <f ca="1">T9*CreditCardPointsEarnedLookup!$B$8</f>
        <v>1350</v>
      </c>
      <c r="AE9" s="126">
        <f ca="1">$C9*CreditCardPointsEarnedLookup!$E$8</f>
        <v>500</v>
      </c>
      <c r="AF9" s="61">
        <f ca="1">$E9*CreditCardPointsEarnedLookup!$F$8</f>
        <v>450</v>
      </c>
      <c r="AG9" s="110">
        <f t="shared" si="19"/>
        <v>16100</v>
      </c>
      <c r="AI9" s="87" t="str">
        <f ca="1">IF(M9&gt;=Paris_Hotel_Summary!$D$2,Paris_Hotel_Summary!$B$2,IF(M9&gt;=Paris_Hotel_Summary!$D$3,Paris_Hotel_Summary!$B$3," "))</f>
        <v xml:space="preserve"> </v>
      </c>
      <c r="AJ9" s="17" t="str">
        <f ca="1">IF(I9&gt;=Paris_Hotel_Summary!$D$4,Paris_Hotel_Summary!$B$4,IF(I9&gt;=Paris_Hotel_Summary!$D$5,Paris_Hotel_Summary!$B$5," "))</f>
        <v xml:space="preserve"> </v>
      </c>
      <c r="AK9" s="17" t="str">
        <f ca="1">IF(Q9&gt;=Paris_Hotel_Summary!$D$6,Paris_Hotel_Summary!$B$6,IF(Q9&gt;=Paris_Hotel_Summary!$D$7,Paris_Hotel_Summary!$B$7," "))</f>
        <v xml:space="preserve"> </v>
      </c>
      <c r="AL9" t="str">
        <f t="shared" si="0"/>
        <v>no</v>
      </c>
      <c r="AM9">
        <f t="shared" si="1"/>
        <v>7</v>
      </c>
      <c r="AN9" t="str">
        <f t="shared" si="2"/>
        <v>no</v>
      </c>
      <c r="AO9">
        <f t="shared" si="3"/>
        <v>7</v>
      </c>
      <c r="AP9" t="str">
        <f t="shared" si="4"/>
        <v>no</v>
      </c>
      <c r="AQ9">
        <f t="shared" si="5"/>
        <v>7</v>
      </c>
      <c r="AR9" s="87" t="str">
        <f ca="1">IF(Y9&gt;='Airline Points Earned'!$J$60,Ticket, " ")</f>
        <v xml:space="preserve"> </v>
      </c>
      <c r="AS9" s="17" t="str">
        <f ca="1">IF(AG9&gt;='Airline Points Earned'!$J$61,Ticket, " ")</f>
        <v xml:space="preserve"> </v>
      </c>
      <c r="AT9" s="32" t="str">
        <f ca="1">IF(AC9&gt;='Airline Points Earned'!$J$62,Ticket, " ")</f>
        <v xml:space="preserve"> </v>
      </c>
      <c r="AU9" t="str">
        <f t="shared" si="6"/>
        <v>no</v>
      </c>
      <c r="AV9">
        <f t="shared" si="7"/>
        <v>7</v>
      </c>
      <c r="AW9" t="str">
        <f t="shared" si="8"/>
        <v>no</v>
      </c>
      <c r="AX9">
        <f t="shared" si="9"/>
        <v>7</v>
      </c>
      <c r="AY9" t="str">
        <f t="shared" si="10"/>
        <v>no</v>
      </c>
      <c r="AZ9">
        <f t="shared" si="11"/>
        <v>7</v>
      </c>
    </row>
    <row r="10" spans="1:52">
      <c r="A10" s="30">
        <f>A9+1</f>
        <v>8</v>
      </c>
      <c r="B10" s="30" t="str">
        <f ca="1">'Consultant profile'!M14</f>
        <v>Albany NY</v>
      </c>
      <c r="C10" s="18">
        <f ca="1">'Consultant profile'!P14</f>
        <v>250</v>
      </c>
      <c r="D10" s="18">
        <f ca="1">'Consultant profile'!R14</f>
        <v>750</v>
      </c>
      <c r="E10" s="18">
        <f ca="1">'Consultant profile'!U14</f>
        <v>450</v>
      </c>
      <c r="F10" s="128">
        <f ca="1">(IF('Consultant profile'!Z14="Platinum Preferred Guest",5,IF('Consultant profile'!Z14="Gold Preferred Guest",4,2)))*D10</f>
        <v>1500</v>
      </c>
      <c r="G10" s="126">
        <f ca="1">$C10*CreditCardPointsEarnedLookup!$E$2</f>
        <v>250</v>
      </c>
      <c r="H10" s="61">
        <f ca="1">$E10*CreditCardPointsEarnedLookup!$F$2</f>
        <v>450</v>
      </c>
      <c r="I10" s="110">
        <f t="shared" si="13"/>
        <v>17600</v>
      </c>
      <c r="J10" s="128">
        <f ca="1">D10*CreditCardPointsEarnedLookup!$B$3</f>
        <v>3750</v>
      </c>
      <c r="K10" s="126">
        <f ca="1">$C10*CreditCardPointsEarnedLookup!$E$3</f>
        <v>500</v>
      </c>
      <c r="L10" s="61">
        <f ca="1">$E10*CreditCardPointsEarnedLookup!$F$3</f>
        <v>450</v>
      </c>
      <c r="M10" s="110">
        <f t="shared" si="14"/>
        <v>37600</v>
      </c>
      <c r="N10" s="128">
        <f ca="1">D10*CreditCardPointsEarnedLookup!$B$4</f>
        <v>4500</v>
      </c>
      <c r="O10" s="126">
        <f ca="1">$C10*CreditCardPointsEarnedLookup!$E$4</f>
        <v>750</v>
      </c>
      <c r="P10" s="61">
        <f ca="1">$E10*CreditCardPointsEarnedLookup!$F$4</f>
        <v>1350</v>
      </c>
      <c r="Q10" s="110">
        <f t="shared" si="15"/>
        <v>52800</v>
      </c>
      <c r="R10" s="128">
        <f ca="1">H10*CreditCardPointsEarnedLookup!$B$5</f>
        <v>4050</v>
      </c>
      <c r="S10" s="126">
        <f ca="1">$C10*CreditCardPointsEarnedLookup!$E$5</f>
        <v>750</v>
      </c>
      <c r="T10" s="61">
        <f ca="1">$E10*CreditCardPointsEarnedLookup!$F$5</f>
        <v>1350</v>
      </c>
      <c r="U10" s="110">
        <f t="shared" si="16"/>
        <v>49200</v>
      </c>
      <c r="V10" s="128">
        <f ca="1">L10*CreditCardPointsEarnedLookup!$B$6</f>
        <v>450</v>
      </c>
      <c r="W10" s="126">
        <f ca="1">$C10*CreditCardPointsEarnedLookup!$E$6</f>
        <v>250</v>
      </c>
      <c r="X10" s="61">
        <f ca="1">$E10*CreditCardPointsEarnedLookup!$F$6</f>
        <v>450</v>
      </c>
      <c r="Y10" s="110">
        <f t="shared" si="17"/>
        <v>9200</v>
      </c>
      <c r="Z10" s="128">
        <f ca="1">P10*CreditCardPointsEarnedLookup!$B$7</f>
        <v>1350</v>
      </c>
      <c r="AA10" s="126">
        <f ca="1">$C10*CreditCardPointsEarnedLookup!$E$7</f>
        <v>500</v>
      </c>
      <c r="AB10" s="61">
        <f ca="1">$E10*CreditCardPointsEarnedLookup!$F$7</f>
        <v>450</v>
      </c>
      <c r="AC10" s="110">
        <f t="shared" si="18"/>
        <v>18400</v>
      </c>
      <c r="AD10" s="128">
        <f ca="1">T10*CreditCardPointsEarnedLookup!$B$8</f>
        <v>1350</v>
      </c>
      <c r="AE10" s="126">
        <f ca="1">$C10*CreditCardPointsEarnedLookup!$E$8</f>
        <v>500</v>
      </c>
      <c r="AF10" s="61">
        <f ca="1">$E10*CreditCardPointsEarnedLookup!$F$8</f>
        <v>450</v>
      </c>
      <c r="AG10" s="110">
        <f t="shared" si="19"/>
        <v>18400</v>
      </c>
      <c r="AI10" s="87" t="str">
        <f ca="1">IF(M10&gt;=Paris_Hotel_Summary!$D$2,Paris_Hotel_Summary!$B$2,IF(M10&gt;=Paris_Hotel_Summary!$D$3,Paris_Hotel_Summary!$B$3," "))</f>
        <v xml:space="preserve"> </v>
      </c>
      <c r="AJ10" s="17" t="str">
        <f ca="1">IF(I10&gt;=Paris_Hotel_Summary!$D$4,Paris_Hotel_Summary!$B$4,IF(I10&gt;=Paris_Hotel_Summary!$D$5,Paris_Hotel_Summary!$B$5," "))</f>
        <v xml:space="preserve"> </v>
      </c>
      <c r="AK10" s="17" t="str">
        <f ca="1">IF(Q10&gt;=Paris_Hotel_Summary!$D$6,Paris_Hotel_Summary!$B$6,IF(Q10&gt;=Paris_Hotel_Summary!$D$7,Paris_Hotel_Summary!$B$7," "))</f>
        <v xml:space="preserve"> </v>
      </c>
      <c r="AL10" t="str">
        <f t="shared" si="0"/>
        <v>no</v>
      </c>
      <c r="AM10">
        <f t="shared" si="1"/>
        <v>8</v>
      </c>
      <c r="AN10" t="str">
        <f t="shared" si="2"/>
        <v>no</v>
      </c>
      <c r="AO10">
        <f t="shared" si="3"/>
        <v>8</v>
      </c>
      <c r="AP10" t="str">
        <f t="shared" si="4"/>
        <v>no</v>
      </c>
      <c r="AQ10">
        <f t="shared" si="5"/>
        <v>8</v>
      </c>
      <c r="AR10" s="87" t="str">
        <f ca="1">IF(Y10&gt;='Airline Points Earned'!$J$60,Ticket, " ")</f>
        <v xml:space="preserve"> </v>
      </c>
      <c r="AS10" s="17" t="str">
        <f ca="1">IF(AG10&gt;='Airline Points Earned'!$J$61,Ticket, " ")</f>
        <v xml:space="preserve"> </v>
      </c>
      <c r="AT10" s="32" t="str">
        <f ca="1">IF(AC10&gt;='Airline Points Earned'!$J$62,Ticket, " ")</f>
        <v xml:space="preserve"> </v>
      </c>
      <c r="AU10" t="str">
        <f t="shared" si="6"/>
        <v>no</v>
      </c>
      <c r="AV10">
        <f t="shared" si="7"/>
        <v>8</v>
      </c>
      <c r="AW10" t="str">
        <f t="shared" si="8"/>
        <v>no</v>
      </c>
      <c r="AX10">
        <f t="shared" si="9"/>
        <v>8</v>
      </c>
      <c r="AY10" t="str">
        <f t="shared" si="10"/>
        <v>no</v>
      </c>
      <c r="AZ10">
        <f t="shared" si="11"/>
        <v>8</v>
      </c>
    </row>
    <row r="11" spans="1:52">
      <c r="A11" s="30">
        <f t="shared" si="12"/>
        <v>9</v>
      </c>
      <c r="B11" s="30" t="str">
        <f ca="1">'Consultant profile'!M15</f>
        <v>Albany NY</v>
      </c>
      <c r="C11" s="18">
        <f ca="1">'Consultant profile'!P15</f>
        <v>250</v>
      </c>
      <c r="D11" s="18">
        <f ca="1">'Consultant profile'!R15</f>
        <v>750</v>
      </c>
      <c r="E11" s="18">
        <f ca="1">'Consultant profile'!U15</f>
        <v>450</v>
      </c>
      <c r="F11" s="128">
        <f ca="1">(IF('Consultant profile'!Z15="Platinum Preferred Guest",5,IF('Consultant profile'!Z15="Gold Preferred Guest",4,2)))*D11</f>
        <v>3000</v>
      </c>
      <c r="G11" s="126">
        <f ca="1">$C11*CreditCardPointsEarnedLookup!$E$2</f>
        <v>250</v>
      </c>
      <c r="H11" s="61">
        <f ca="1">$E11*CreditCardPointsEarnedLookup!$F$2</f>
        <v>450</v>
      </c>
      <c r="I11" s="110">
        <f t="shared" si="13"/>
        <v>21300</v>
      </c>
      <c r="J11" s="128">
        <f ca="1">D11*CreditCardPointsEarnedLookup!$B$3</f>
        <v>3750</v>
      </c>
      <c r="K11" s="126">
        <f ca="1">$C11*CreditCardPointsEarnedLookup!$E$3</f>
        <v>500</v>
      </c>
      <c r="L11" s="61">
        <f ca="1">$E11*CreditCardPointsEarnedLookup!$F$3</f>
        <v>450</v>
      </c>
      <c r="M11" s="110">
        <f t="shared" si="14"/>
        <v>42300</v>
      </c>
      <c r="N11" s="128">
        <f ca="1">D11*CreditCardPointsEarnedLookup!$B$4</f>
        <v>4500</v>
      </c>
      <c r="O11" s="126">
        <f ca="1">$C11*CreditCardPointsEarnedLookup!$E$4</f>
        <v>750</v>
      </c>
      <c r="P11" s="61">
        <f ca="1">$E11*CreditCardPointsEarnedLookup!$F$4</f>
        <v>1350</v>
      </c>
      <c r="Q11" s="110">
        <f t="shared" si="15"/>
        <v>59400</v>
      </c>
      <c r="R11" s="128">
        <f ca="1">H11*CreditCardPointsEarnedLookup!$B$5</f>
        <v>4050</v>
      </c>
      <c r="S11" s="126">
        <f ca="1">$C11*CreditCardPointsEarnedLookup!$E$5</f>
        <v>750</v>
      </c>
      <c r="T11" s="61">
        <f ca="1">$E11*CreditCardPointsEarnedLookup!$F$5</f>
        <v>1350</v>
      </c>
      <c r="U11" s="110">
        <f t="shared" si="16"/>
        <v>55350</v>
      </c>
      <c r="V11" s="128">
        <f ca="1">L11*CreditCardPointsEarnedLookup!$B$6</f>
        <v>450</v>
      </c>
      <c r="W11" s="126">
        <f ca="1">$C11*CreditCardPointsEarnedLookup!$E$6</f>
        <v>250</v>
      </c>
      <c r="X11" s="61">
        <f ca="1">$E11*CreditCardPointsEarnedLookup!$F$6</f>
        <v>450</v>
      </c>
      <c r="Y11" s="110">
        <f t="shared" si="17"/>
        <v>10350</v>
      </c>
      <c r="Z11" s="128">
        <f ca="1">P11*CreditCardPointsEarnedLookup!$B$7</f>
        <v>1350</v>
      </c>
      <c r="AA11" s="126">
        <f ca="1">$C11*CreditCardPointsEarnedLookup!$E$7</f>
        <v>500</v>
      </c>
      <c r="AB11" s="61">
        <f ca="1">$E11*CreditCardPointsEarnedLookup!$F$7</f>
        <v>450</v>
      </c>
      <c r="AC11" s="110">
        <f t="shared" si="18"/>
        <v>20700</v>
      </c>
      <c r="AD11" s="128">
        <f ca="1">T11*CreditCardPointsEarnedLookup!$B$8</f>
        <v>1350</v>
      </c>
      <c r="AE11" s="126">
        <f ca="1">$C11*CreditCardPointsEarnedLookup!$E$8</f>
        <v>500</v>
      </c>
      <c r="AF11" s="61">
        <f ca="1">$E11*CreditCardPointsEarnedLookup!$F$8</f>
        <v>450</v>
      </c>
      <c r="AG11" s="110">
        <f t="shared" si="19"/>
        <v>20700</v>
      </c>
      <c r="AI11" s="87" t="str">
        <f ca="1">IF(M11&gt;=Paris_Hotel_Summary!$D$2,Paris_Hotel_Summary!$B$2,IF(M11&gt;=Paris_Hotel_Summary!$D$3,Paris_Hotel_Summary!$B$3," "))</f>
        <v xml:space="preserve"> </v>
      </c>
      <c r="AJ11" s="17" t="str">
        <f ca="1">IF(I11&gt;=Paris_Hotel_Summary!$D$4,Paris_Hotel_Summary!$B$4,IF(I11&gt;=Paris_Hotel_Summary!$D$5,Paris_Hotel_Summary!$B$5," "))</f>
        <v xml:space="preserve"> </v>
      </c>
      <c r="AK11" s="17" t="str">
        <f ca="1">IF(Q11&gt;=Paris_Hotel_Summary!$D$6,Paris_Hotel_Summary!$B$6,IF(Q11&gt;=Paris_Hotel_Summary!$D$7,Paris_Hotel_Summary!$B$7," "))</f>
        <v xml:space="preserve"> </v>
      </c>
      <c r="AL11" t="str">
        <f t="shared" si="0"/>
        <v>no</v>
      </c>
      <c r="AM11">
        <f t="shared" si="1"/>
        <v>9</v>
      </c>
      <c r="AN11" t="str">
        <f t="shared" si="2"/>
        <v>no</v>
      </c>
      <c r="AO11">
        <f t="shared" si="3"/>
        <v>9</v>
      </c>
      <c r="AP11" t="str">
        <f t="shared" si="4"/>
        <v>no</v>
      </c>
      <c r="AQ11">
        <f t="shared" si="5"/>
        <v>9</v>
      </c>
      <c r="AR11" s="87" t="str">
        <f ca="1">IF(Y11&gt;='Airline Points Earned'!$J$60,Ticket, " ")</f>
        <v xml:space="preserve"> </v>
      </c>
      <c r="AS11" s="17" t="str">
        <f ca="1">IF(AG11&gt;='Airline Points Earned'!$J$61,Ticket, " ")</f>
        <v xml:space="preserve"> </v>
      </c>
      <c r="AT11" s="32" t="str">
        <f ca="1">IF(AC11&gt;='Airline Points Earned'!$J$62,Ticket, " ")</f>
        <v xml:space="preserve"> </v>
      </c>
      <c r="AU11" t="str">
        <f t="shared" si="6"/>
        <v>no</v>
      </c>
      <c r="AV11">
        <f t="shared" si="7"/>
        <v>9</v>
      </c>
      <c r="AW11" t="str">
        <f t="shared" si="8"/>
        <v>no</v>
      </c>
      <c r="AX11">
        <f t="shared" si="9"/>
        <v>9</v>
      </c>
      <c r="AY11" t="str">
        <f t="shared" si="10"/>
        <v>no</v>
      </c>
      <c r="AZ11">
        <f t="shared" si="11"/>
        <v>9</v>
      </c>
    </row>
    <row r="12" spans="1:52">
      <c r="A12" s="30">
        <f t="shared" si="12"/>
        <v>10</v>
      </c>
      <c r="B12" s="30" t="str">
        <f ca="1">'Consultant profile'!M16</f>
        <v>Albany NY</v>
      </c>
      <c r="C12" s="18">
        <f ca="1">'Consultant profile'!P16</f>
        <v>250</v>
      </c>
      <c r="D12" s="18">
        <f ca="1">'Consultant profile'!R16</f>
        <v>750</v>
      </c>
      <c r="E12" s="18">
        <f ca="1">'Consultant profile'!U16</f>
        <v>450</v>
      </c>
      <c r="F12" s="128">
        <f ca="1">(IF('Consultant profile'!Z16="Platinum Preferred Guest",5,IF('Consultant profile'!Z16="Gold Preferred Guest",4,2)))*D12</f>
        <v>3000</v>
      </c>
      <c r="G12" s="126">
        <f ca="1">$C12*CreditCardPointsEarnedLookup!$E$2</f>
        <v>250</v>
      </c>
      <c r="H12" s="61">
        <f ca="1">$E12*CreditCardPointsEarnedLookup!$F$2</f>
        <v>450</v>
      </c>
      <c r="I12" s="110">
        <f t="shared" si="13"/>
        <v>25000</v>
      </c>
      <c r="J12" s="128">
        <f ca="1">D12*CreditCardPointsEarnedLookup!$B$3</f>
        <v>3750</v>
      </c>
      <c r="K12" s="126">
        <f ca="1">$C12*CreditCardPointsEarnedLookup!$E$3</f>
        <v>500</v>
      </c>
      <c r="L12" s="61">
        <f ca="1">$E12*CreditCardPointsEarnedLookup!$F$3</f>
        <v>450</v>
      </c>
      <c r="M12" s="110">
        <f t="shared" si="14"/>
        <v>47000</v>
      </c>
      <c r="N12" s="128">
        <f ca="1">D12*CreditCardPointsEarnedLookup!$B$4</f>
        <v>4500</v>
      </c>
      <c r="O12" s="126">
        <f ca="1">$C12*CreditCardPointsEarnedLookup!$E$4</f>
        <v>750</v>
      </c>
      <c r="P12" s="61">
        <f ca="1">$E12*CreditCardPointsEarnedLookup!$F$4</f>
        <v>1350</v>
      </c>
      <c r="Q12" s="110">
        <f t="shared" si="15"/>
        <v>66000</v>
      </c>
      <c r="R12" s="128">
        <f ca="1">H12*CreditCardPointsEarnedLookup!$B$5</f>
        <v>4050</v>
      </c>
      <c r="S12" s="126">
        <f ca="1">$C12*CreditCardPointsEarnedLookup!$E$5</f>
        <v>750</v>
      </c>
      <c r="T12" s="61">
        <f ca="1">$E12*CreditCardPointsEarnedLookup!$F$5</f>
        <v>1350</v>
      </c>
      <c r="U12" s="110">
        <f t="shared" si="16"/>
        <v>61500</v>
      </c>
      <c r="V12" s="128">
        <f ca="1">L12*CreditCardPointsEarnedLookup!$B$6</f>
        <v>450</v>
      </c>
      <c r="W12" s="126">
        <f ca="1">$C12*CreditCardPointsEarnedLookup!$E$6</f>
        <v>250</v>
      </c>
      <c r="X12" s="61">
        <f ca="1">$E12*CreditCardPointsEarnedLookup!$F$6</f>
        <v>450</v>
      </c>
      <c r="Y12" s="110">
        <f t="shared" si="17"/>
        <v>11500</v>
      </c>
      <c r="Z12" s="128">
        <f ca="1">P12*CreditCardPointsEarnedLookup!$B$7</f>
        <v>1350</v>
      </c>
      <c r="AA12" s="126">
        <f ca="1">$C12*CreditCardPointsEarnedLookup!$E$7</f>
        <v>500</v>
      </c>
      <c r="AB12" s="61">
        <f ca="1">$E12*CreditCardPointsEarnedLookup!$F$7</f>
        <v>450</v>
      </c>
      <c r="AC12" s="110">
        <f t="shared" si="18"/>
        <v>23000</v>
      </c>
      <c r="AD12" s="128">
        <f ca="1">T12*CreditCardPointsEarnedLookup!$B$8</f>
        <v>1350</v>
      </c>
      <c r="AE12" s="126">
        <f ca="1">$C12*CreditCardPointsEarnedLookup!$E$8</f>
        <v>500</v>
      </c>
      <c r="AF12" s="61">
        <f ca="1">$E12*CreditCardPointsEarnedLookup!$F$8</f>
        <v>450</v>
      </c>
      <c r="AG12" s="110">
        <f t="shared" si="19"/>
        <v>23000</v>
      </c>
      <c r="AI12" s="87" t="str">
        <f ca="1">IF(M12&gt;=Paris_Hotel_Summary!$D$2,Paris_Hotel_Summary!$B$2,IF(M12&gt;=Paris_Hotel_Summary!$D$3,Paris_Hotel_Summary!$B$3," "))</f>
        <v xml:space="preserve"> </v>
      </c>
      <c r="AJ12" s="17" t="str">
        <f ca="1">IF(I12&gt;=Paris_Hotel_Summary!$D$4,Paris_Hotel_Summary!$B$4,IF(I12&gt;=Paris_Hotel_Summary!$D$5,Paris_Hotel_Summary!$B$5," "))</f>
        <v xml:space="preserve"> </v>
      </c>
      <c r="AK12" s="17" t="str">
        <f ca="1">IF(Q12&gt;=Paris_Hotel_Summary!$D$6,Paris_Hotel_Summary!$B$6,IF(Q12&gt;=Paris_Hotel_Summary!$D$7,Paris_Hotel_Summary!$B$7," "))</f>
        <v xml:space="preserve"> </v>
      </c>
      <c r="AL12" t="str">
        <f t="shared" si="0"/>
        <v>no</v>
      </c>
      <c r="AM12">
        <f t="shared" si="1"/>
        <v>10</v>
      </c>
      <c r="AN12" t="str">
        <f t="shared" si="2"/>
        <v>no</v>
      </c>
      <c r="AO12">
        <f t="shared" si="3"/>
        <v>10</v>
      </c>
      <c r="AP12" t="str">
        <f t="shared" si="4"/>
        <v>no</v>
      </c>
      <c r="AQ12">
        <f t="shared" si="5"/>
        <v>10</v>
      </c>
      <c r="AR12" s="87" t="str">
        <f ca="1">IF(Y12&gt;='Airline Points Earned'!$J$60,Ticket, " ")</f>
        <v xml:space="preserve"> </v>
      </c>
      <c r="AS12" s="17" t="str">
        <f ca="1">IF(AG12&gt;='Airline Points Earned'!$J$61,Ticket, " ")</f>
        <v xml:space="preserve"> </v>
      </c>
      <c r="AT12" s="32" t="str">
        <f ca="1">IF(AC12&gt;='Airline Points Earned'!$J$62,Ticket, " ")</f>
        <v xml:space="preserve"> </v>
      </c>
      <c r="AU12" t="str">
        <f t="shared" si="6"/>
        <v>no</v>
      </c>
      <c r="AV12">
        <f t="shared" si="7"/>
        <v>10</v>
      </c>
      <c r="AW12" t="str">
        <f t="shared" si="8"/>
        <v>no</v>
      </c>
      <c r="AX12">
        <f t="shared" si="9"/>
        <v>10</v>
      </c>
      <c r="AY12" t="str">
        <f t="shared" si="10"/>
        <v>no</v>
      </c>
      <c r="AZ12">
        <f t="shared" si="11"/>
        <v>10</v>
      </c>
    </row>
    <row r="13" spans="1:52">
      <c r="A13" s="30">
        <f t="shared" si="12"/>
        <v>11</v>
      </c>
      <c r="B13" s="30" t="str">
        <f ca="1">'Consultant profile'!M17</f>
        <v>Albany NY</v>
      </c>
      <c r="C13" s="18">
        <f ca="1">'Consultant profile'!P17</f>
        <v>250</v>
      </c>
      <c r="D13" s="18">
        <f ca="1">'Consultant profile'!R17</f>
        <v>750</v>
      </c>
      <c r="E13" s="18">
        <f ca="1">'Consultant profile'!U17</f>
        <v>450</v>
      </c>
      <c r="F13" s="128">
        <f ca="1">(IF('Consultant profile'!Z17="Platinum Preferred Guest",5,IF('Consultant profile'!Z17="Gold Preferred Guest",4,2)))*D13</f>
        <v>3000</v>
      </c>
      <c r="G13" s="126">
        <f ca="1">$C13*CreditCardPointsEarnedLookup!$E$2</f>
        <v>250</v>
      </c>
      <c r="H13" s="61">
        <f ca="1">$E13*CreditCardPointsEarnedLookup!$F$2</f>
        <v>450</v>
      </c>
      <c r="I13" s="110">
        <f t="shared" si="13"/>
        <v>28700</v>
      </c>
      <c r="J13" s="128">
        <f ca="1">D13*CreditCardPointsEarnedLookup!$B$3</f>
        <v>3750</v>
      </c>
      <c r="K13" s="126">
        <f ca="1">$C13*CreditCardPointsEarnedLookup!$E$3</f>
        <v>500</v>
      </c>
      <c r="L13" s="61">
        <f ca="1">$E13*CreditCardPointsEarnedLookup!$F$3</f>
        <v>450</v>
      </c>
      <c r="M13" s="110">
        <f t="shared" si="14"/>
        <v>51700</v>
      </c>
      <c r="N13" s="128">
        <f ca="1">D13*CreditCardPointsEarnedLookup!$B$4</f>
        <v>4500</v>
      </c>
      <c r="O13" s="126">
        <f ca="1">$C13*CreditCardPointsEarnedLookup!$E$4</f>
        <v>750</v>
      </c>
      <c r="P13" s="61">
        <f ca="1">$E13*CreditCardPointsEarnedLookup!$F$4</f>
        <v>1350</v>
      </c>
      <c r="Q13" s="110">
        <f t="shared" si="15"/>
        <v>72600</v>
      </c>
      <c r="R13" s="128">
        <f ca="1">H13*CreditCardPointsEarnedLookup!$B$5</f>
        <v>4050</v>
      </c>
      <c r="S13" s="126">
        <f ca="1">$C13*CreditCardPointsEarnedLookup!$E$5</f>
        <v>750</v>
      </c>
      <c r="T13" s="61">
        <f ca="1">$E13*CreditCardPointsEarnedLookup!$F$5</f>
        <v>1350</v>
      </c>
      <c r="U13" s="110">
        <f t="shared" si="16"/>
        <v>67650</v>
      </c>
      <c r="V13" s="128">
        <f ca="1">L13*CreditCardPointsEarnedLookup!$B$6</f>
        <v>450</v>
      </c>
      <c r="W13" s="126">
        <f ca="1">$C13*CreditCardPointsEarnedLookup!$E$6</f>
        <v>250</v>
      </c>
      <c r="X13" s="61">
        <f ca="1">$E13*CreditCardPointsEarnedLookup!$F$6</f>
        <v>450</v>
      </c>
      <c r="Y13" s="110">
        <f t="shared" si="17"/>
        <v>12650</v>
      </c>
      <c r="Z13" s="128">
        <f ca="1">P13*CreditCardPointsEarnedLookup!$B$7</f>
        <v>1350</v>
      </c>
      <c r="AA13" s="126">
        <f ca="1">$C13*CreditCardPointsEarnedLookup!$E$7</f>
        <v>500</v>
      </c>
      <c r="AB13" s="61">
        <f ca="1">$E13*CreditCardPointsEarnedLookup!$F$7</f>
        <v>450</v>
      </c>
      <c r="AC13" s="110">
        <f t="shared" si="18"/>
        <v>25300</v>
      </c>
      <c r="AD13" s="128">
        <f ca="1">T13*CreditCardPointsEarnedLookup!$B$8</f>
        <v>1350</v>
      </c>
      <c r="AE13" s="126">
        <f ca="1">$C13*CreditCardPointsEarnedLookup!$E$8</f>
        <v>500</v>
      </c>
      <c r="AF13" s="61">
        <f ca="1">$E13*CreditCardPointsEarnedLookup!$F$8</f>
        <v>450</v>
      </c>
      <c r="AG13" s="110">
        <f t="shared" si="19"/>
        <v>25300</v>
      </c>
      <c r="AI13" s="87" t="str">
        <f ca="1">IF(M13&gt;=Paris_Hotel_Summary!$D$2,Paris_Hotel_Summary!$B$2,IF(M13&gt;=Paris_Hotel_Summary!$D$3,Paris_Hotel_Summary!$B$3," "))</f>
        <v xml:space="preserve"> </v>
      </c>
      <c r="AJ13" s="17" t="str">
        <f ca="1">IF(I13&gt;=Paris_Hotel_Summary!$D$4,Paris_Hotel_Summary!$B$4,IF(I13&gt;=Paris_Hotel_Summary!$D$5,Paris_Hotel_Summary!$B$5," "))</f>
        <v xml:space="preserve"> </v>
      </c>
      <c r="AK13" s="17" t="str">
        <f ca="1">IF(Q13&gt;=Paris_Hotel_Summary!$D$6,Paris_Hotel_Summary!$B$6,IF(Q13&gt;=Paris_Hotel_Summary!$D$7,Paris_Hotel_Summary!$B$7," "))</f>
        <v xml:space="preserve"> </v>
      </c>
      <c r="AL13" t="str">
        <f t="shared" si="0"/>
        <v>no</v>
      </c>
      <c r="AM13">
        <f t="shared" si="1"/>
        <v>11</v>
      </c>
      <c r="AN13" t="str">
        <f t="shared" si="2"/>
        <v>no</v>
      </c>
      <c r="AO13">
        <f t="shared" si="3"/>
        <v>11</v>
      </c>
      <c r="AP13" t="str">
        <f t="shared" si="4"/>
        <v>no</v>
      </c>
      <c r="AQ13">
        <f t="shared" si="5"/>
        <v>11</v>
      </c>
      <c r="AR13" s="87" t="str">
        <f ca="1">IF(Y13&gt;='Airline Points Earned'!$J$60,Ticket, " ")</f>
        <v xml:space="preserve"> </v>
      </c>
      <c r="AS13" s="17" t="str">
        <f ca="1">IF(AG13&gt;='Airline Points Earned'!$J$61,Ticket, " ")</f>
        <v xml:space="preserve"> </v>
      </c>
      <c r="AT13" s="32" t="str">
        <f ca="1">IF(AC13&gt;='Airline Points Earned'!$J$62,Ticket, " ")</f>
        <v xml:space="preserve"> </v>
      </c>
      <c r="AU13" t="str">
        <f t="shared" si="6"/>
        <v>no</v>
      </c>
      <c r="AV13">
        <f t="shared" si="7"/>
        <v>11</v>
      </c>
      <c r="AW13" t="str">
        <f t="shared" si="8"/>
        <v>no</v>
      </c>
      <c r="AX13">
        <f t="shared" si="9"/>
        <v>11</v>
      </c>
      <c r="AY13" t="str">
        <f t="shared" si="10"/>
        <v>no</v>
      </c>
      <c r="AZ13">
        <f t="shared" si="11"/>
        <v>11</v>
      </c>
    </row>
    <row r="14" spans="1:52">
      <c r="A14" s="30">
        <f t="shared" si="12"/>
        <v>12</v>
      </c>
      <c r="B14" s="30" t="str">
        <f ca="1">'Consultant profile'!M18</f>
        <v>Albany NY</v>
      </c>
      <c r="C14" s="18">
        <f ca="1">'Consultant profile'!P18</f>
        <v>250</v>
      </c>
      <c r="D14" s="18">
        <f ca="1">'Consultant profile'!R18</f>
        <v>750</v>
      </c>
      <c r="E14" s="18">
        <f ca="1">'Consultant profile'!U18</f>
        <v>450</v>
      </c>
      <c r="F14" s="128">
        <f ca="1">(IF('Consultant profile'!Z18="Platinum Preferred Guest",5,IF('Consultant profile'!Z18="Gold Preferred Guest",4,2)))*D14</f>
        <v>3000</v>
      </c>
      <c r="G14" s="126">
        <f ca="1">$C14*CreditCardPointsEarnedLookup!$E$2</f>
        <v>250</v>
      </c>
      <c r="H14" s="61">
        <f ca="1">$E14*CreditCardPointsEarnedLookup!$F$2</f>
        <v>450</v>
      </c>
      <c r="I14" s="110">
        <f t="shared" si="13"/>
        <v>32400</v>
      </c>
      <c r="J14" s="128">
        <f ca="1">D14*CreditCardPointsEarnedLookup!$B$3</f>
        <v>3750</v>
      </c>
      <c r="K14" s="126">
        <f ca="1">$C14*CreditCardPointsEarnedLookup!$E$3</f>
        <v>500</v>
      </c>
      <c r="L14" s="61">
        <f ca="1">$E14*CreditCardPointsEarnedLookup!$F$3</f>
        <v>450</v>
      </c>
      <c r="M14" s="110">
        <f t="shared" si="14"/>
        <v>56400</v>
      </c>
      <c r="N14" s="128">
        <f ca="1">D14*CreditCardPointsEarnedLookup!$B$4</f>
        <v>4500</v>
      </c>
      <c r="O14" s="126">
        <f ca="1">$C14*CreditCardPointsEarnedLookup!$E$4</f>
        <v>750</v>
      </c>
      <c r="P14" s="61">
        <f ca="1">$E14*CreditCardPointsEarnedLookup!$F$4</f>
        <v>1350</v>
      </c>
      <c r="Q14" s="110">
        <f t="shared" si="15"/>
        <v>79200</v>
      </c>
      <c r="R14" s="128">
        <f ca="1">H14*CreditCardPointsEarnedLookup!$B$5</f>
        <v>4050</v>
      </c>
      <c r="S14" s="126">
        <f ca="1">$C14*CreditCardPointsEarnedLookup!$E$5</f>
        <v>750</v>
      </c>
      <c r="T14" s="61">
        <f ca="1">$E14*CreditCardPointsEarnedLookup!$F$5</f>
        <v>1350</v>
      </c>
      <c r="U14" s="110">
        <f t="shared" si="16"/>
        <v>73800</v>
      </c>
      <c r="V14" s="128">
        <f ca="1">L14*CreditCardPointsEarnedLookup!$B$6</f>
        <v>450</v>
      </c>
      <c r="W14" s="126">
        <f ca="1">$C14*CreditCardPointsEarnedLookup!$E$6</f>
        <v>250</v>
      </c>
      <c r="X14" s="61">
        <f ca="1">$E14*CreditCardPointsEarnedLookup!$F$6</f>
        <v>450</v>
      </c>
      <c r="Y14" s="110">
        <f t="shared" si="17"/>
        <v>13800</v>
      </c>
      <c r="Z14" s="128">
        <f ca="1">P14*CreditCardPointsEarnedLookup!$B$7</f>
        <v>1350</v>
      </c>
      <c r="AA14" s="126">
        <f ca="1">$C14*CreditCardPointsEarnedLookup!$E$7</f>
        <v>500</v>
      </c>
      <c r="AB14" s="61">
        <f ca="1">$E14*CreditCardPointsEarnedLookup!$F$7</f>
        <v>450</v>
      </c>
      <c r="AC14" s="110">
        <f t="shared" si="18"/>
        <v>27600</v>
      </c>
      <c r="AD14" s="128">
        <f ca="1">T14*CreditCardPointsEarnedLookup!$B$8</f>
        <v>1350</v>
      </c>
      <c r="AE14" s="126">
        <f ca="1">$C14*CreditCardPointsEarnedLookup!$E$8</f>
        <v>500</v>
      </c>
      <c r="AF14" s="61">
        <f ca="1">$E14*CreditCardPointsEarnedLookup!$F$8</f>
        <v>450</v>
      </c>
      <c r="AG14" s="110">
        <f t="shared" si="19"/>
        <v>27600</v>
      </c>
      <c r="AI14" s="87" t="str">
        <f ca="1">IF(M14&gt;=Paris_Hotel_Summary!$D$2,Paris_Hotel_Summary!$B$2,IF(M14&gt;=Paris_Hotel_Summary!$D$3,Paris_Hotel_Summary!$B$3," "))</f>
        <v xml:space="preserve"> </v>
      </c>
      <c r="AJ14" s="17" t="str">
        <f ca="1">IF(I14&gt;=Paris_Hotel_Summary!$D$4,Paris_Hotel_Summary!$B$4,IF(I14&gt;=Paris_Hotel_Summary!$D$5,Paris_Hotel_Summary!$B$5," "))</f>
        <v xml:space="preserve"> </v>
      </c>
      <c r="AK14" s="17" t="str">
        <f ca="1">IF(Q14&gt;=Paris_Hotel_Summary!$D$6,Paris_Hotel_Summary!$B$6,IF(Q14&gt;=Paris_Hotel_Summary!$D$7,Paris_Hotel_Summary!$B$7," "))</f>
        <v xml:space="preserve"> </v>
      </c>
      <c r="AL14" t="str">
        <f t="shared" si="0"/>
        <v>no</v>
      </c>
      <c r="AM14">
        <f t="shared" si="1"/>
        <v>12</v>
      </c>
      <c r="AN14" t="str">
        <f t="shared" si="2"/>
        <v>no</v>
      </c>
      <c r="AO14">
        <f t="shared" si="3"/>
        <v>12</v>
      </c>
      <c r="AP14" t="str">
        <f t="shared" si="4"/>
        <v>no</v>
      </c>
      <c r="AQ14">
        <f t="shared" si="5"/>
        <v>12</v>
      </c>
      <c r="AR14" s="87" t="str">
        <f ca="1">IF(Y14&gt;='Airline Points Earned'!$J$60,Ticket, " ")</f>
        <v xml:space="preserve"> </v>
      </c>
      <c r="AS14" s="17" t="str">
        <f ca="1">IF(AG14&gt;='Airline Points Earned'!$J$61,Ticket, " ")</f>
        <v xml:space="preserve"> </v>
      </c>
      <c r="AT14" s="32" t="str">
        <f ca="1">IF(AC14&gt;='Airline Points Earned'!$J$62,Ticket, " ")</f>
        <v xml:space="preserve"> </v>
      </c>
      <c r="AU14" t="str">
        <f t="shared" si="6"/>
        <v>no</v>
      </c>
      <c r="AV14">
        <f t="shared" si="7"/>
        <v>12</v>
      </c>
      <c r="AW14" t="str">
        <f t="shared" si="8"/>
        <v>no</v>
      </c>
      <c r="AX14">
        <f t="shared" si="9"/>
        <v>12</v>
      </c>
      <c r="AY14" t="str">
        <f t="shared" si="10"/>
        <v>no</v>
      </c>
      <c r="AZ14">
        <f t="shared" si="11"/>
        <v>12</v>
      </c>
    </row>
    <row r="15" spans="1:52">
      <c r="A15" s="30">
        <f t="shared" si="12"/>
        <v>13</v>
      </c>
      <c r="B15" s="30" t="str">
        <f ca="1">'Consultant profile'!M19</f>
        <v>Albany NY</v>
      </c>
      <c r="C15" s="18">
        <f ca="1">'Consultant profile'!P19</f>
        <v>250</v>
      </c>
      <c r="D15" s="18">
        <f ca="1">'Consultant profile'!R19</f>
        <v>750</v>
      </c>
      <c r="E15" s="18">
        <f ca="1">'Consultant profile'!U19</f>
        <v>450</v>
      </c>
      <c r="F15" s="128">
        <f ca="1">(IF('Consultant profile'!Z19="Platinum Preferred Guest",5,IF('Consultant profile'!Z19="Gold Preferred Guest",4,2)))*D15</f>
        <v>3000</v>
      </c>
      <c r="G15" s="126">
        <f ca="1">$C15*CreditCardPointsEarnedLookup!$E$2</f>
        <v>250</v>
      </c>
      <c r="H15" s="61">
        <f ca="1">$E15*CreditCardPointsEarnedLookup!$F$2</f>
        <v>450</v>
      </c>
      <c r="I15" s="110">
        <f t="shared" si="13"/>
        <v>36100</v>
      </c>
      <c r="J15" s="128">
        <f ca="1">D15*CreditCardPointsEarnedLookup!$B$3</f>
        <v>3750</v>
      </c>
      <c r="K15" s="126">
        <f ca="1">$C15*CreditCardPointsEarnedLookup!$E$3</f>
        <v>500</v>
      </c>
      <c r="L15" s="61">
        <f ca="1">$E15*CreditCardPointsEarnedLookup!$F$3</f>
        <v>450</v>
      </c>
      <c r="M15" s="110">
        <f t="shared" si="14"/>
        <v>61100</v>
      </c>
      <c r="N15" s="128">
        <f ca="1">D15*CreditCardPointsEarnedLookup!$B$4</f>
        <v>4500</v>
      </c>
      <c r="O15" s="126">
        <f ca="1">$C15*CreditCardPointsEarnedLookup!$E$4</f>
        <v>750</v>
      </c>
      <c r="P15" s="61">
        <f ca="1">$E15*CreditCardPointsEarnedLookup!$F$4</f>
        <v>1350</v>
      </c>
      <c r="Q15" s="110">
        <f t="shared" si="15"/>
        <v>85800</v>
      </c>
      <c r="R15" s="128">
        <f ca="1">H15*CreditCardPointsEarnedLookup!$B$5</f>
        <v>4050</v>
      </c>
      <c r="S15" s="126">
        <f ca="1">$C15*CreditCardPointsEarnedLookup!$E$5</f>
        <v>750</v>
      </c>
      <c r="T15" s="61">
        <f ca="1">$E15*CreditCardPointsEarnedLookup!$F$5</f>
        <v>1350</v>
      </c>
      <c r="U15" s="110">
        <f t="shared" si="16"/>
        <v>79950</v>
      </c>
      <c r="V15" s="128">
        <f ca="1">L15*CreditCardPointsEarnedLookup!$B$6</f>
        <v>450</v>
      </c>
      <c r="W15" s="126">
        <f ca="1">$C15*CreditCardPointsEarnedLookup!$E$6</f>
        <v>250</v>
      </c>
      <c r="X15" s="61">
        <f ca="1">$E15*CreditCardPointsEarnedLookup!$F$6</f>
        <v>450</v>
      </c>
      <c r="Y15" s="110">
        <f t="shared" si="17"/>
        <v>14950</v>
      </c>
      <c r="Z15" s="128">
        <f ca="1">P15*CreditCardPointsEarnedLookup!$B$7</f>
        <v>1350</v>
      </c>
      <c r="AA15" s="126">
        <f ca="1">$C15*CreditCardPointsEarnedLookup!$E$7</f>
        <v>500</v>
      </c>
      <c r="AB15" s="61">
        <f ca="1">$E15*CreditCardPointsEarnedLookup!$F$7</f>
        <v>450</v>
      </c>
      <c r="AC15" s="110">
        <f t="shared" si="18"/>
        <v>29900</v>
      </c>
      <c r="AD15" s="128">
        <f ca="1">T15*CreditCardPointsEarnedLookup!$B$8</f>
        <v>1350</v>
      </c>
      <c r="AE15" s="126">
        <f ca="1">$C15*CreditCardPointsEarnedLookup!$E$8</f>
        <v>500</v>
      </c>
      <c r="AF15" s="61">
        <f ca="1">$E15*CreditCardPointsEarnedLookup!$F$8</f>
        <v>450</v>
      </c>
      <c r="AG15" s="110">
        <f t="shared" si="19"/>
        <v>29900</v>
      </c>
      <c r="AI15" s="87" t="str">
        <f ca="1">IF(M15&gt;=Paris_Hotel_Summary!$D$2,Paris_Hotel_Summary!$B$2,IF(M15&gt;=Paris_Hotel_Summary!$D$3,Paris_Hotel_Summary!$B$3," "))</f>
        <v xml:space="preserve"> </v>
      </c>
      <c r="AJ15" s="17" t="str">
        <f ca="1">IF(I15&gt;=Paris_Hotel_Summary!$D$4,Paris_Hotel_Summary!$B$4,IF(I15&gt;=Paris_Hotel_Summary!$D$5,Paris_Hotel_Summary!$B$5," "))</f>
        <v xml:space="preserve"> </v>
      </c>
      <c r="AK15" s="17" t="str">
        <f ca="1">IF(Q15&gt;=Paris_Hotel_Summary!$D$6,Paris_Hotel_Summary!$B$6,IF(Q15&gt;=Paris_Hotel_Summary!$D$7,Paris_Hotel_Summary!$B$7," "))</f>
        <v xml:space="preserve"> </v>
      </c>
      <c r="AL15" t="str">
        <f t="shared" si="0"/>
        <v>no</v>
      </c>
      <c r="AM15">
        <f t="shared" si="1"/>
        <v>13</v>
      </c>
      <c r="AN15" t="str">
        <f t="shared" si="2"/>
        <v>no</v>
      </c>
      <c r="AO15">
        <f t="shared" si="3"/>
        <v>13</v>
      </c>
      <c r="AP15" t="str">
        <f t="shared" si="4"/>
        <v>no</v>
      </c>
      <c r="AQ15">
        <f t="shared" si="5"/>
        <v>13</v>
      </c>
      <c r="AR15" s="87" t="str">
        <f ca="1">IF(Y15&gt;='Airline Points Earned'!$J$60,Ticket, " ")</f>
        <v xml:space="preserve"> </v>
      </c>
      <c r="AS15" s="17" t="str">
        <f ca="1">IF(AG15&gt;='Airline Points Earned'!$J$61,Ticket, " ")</f>
        <v xml:space="preserve"> </v>
      </c>
      <c r="AT15" s="32" t="str">
        <f ca="1">IF(AC15&gt;='Airline Points Earned'!$J$62,Ticket, " ")</f>
        <v xml:space="preserve"> </v>
      </c>
      <c r="AU15" t="str">
        <f t="shared" si="6"/>
        <v>no</v>
      </c>
      <c r="AV15">
        <f t="shared" si="7"/>
        <v>13</v>
      </c>
      <c r="AW15" t="str">
        <f t="shared" si="8"/>
        <v>no</v>
      </c>
      <c r="AX15">
        <f t="shared" si="9"/>
        <v>13</v>
      </c>
      <c r="AY15" t="str">
        <f t="shared" si="10"/>
        <v>no</v>
      </c>
      <c r="AZ15">
        <f t="shared" si="11"/>
        <v>13</v>
      </c>
    </row>
    <row r="16" spans="1:52">
      <c r="A16" s="30">
        <f t="shared" si="12"/>
        <v>14</v>
      </c>
      <c r="B16" s="30" t="str">
        <f ca="1">'Consultant profile'!M20</f>
        <v>Albany NY</v>
      </c>
      <c r="C16" s="18">
        <f ca="1">'Consultant profile'!P20</f>
        <v>250</v>
      </c>
      <c r="D16" s="18">
        <f ca="1">'Consultant profile'!R20</f>
        <v>750</v>
      </c>
      <c r="E16" s="18">
        <f ca="1">'Consultant profile'!U20</f>
        <v>450</v>
      </c>
      <c r="F16" s="128">
        <f ca="1">(IF('Consultant profile'!Z20="Platinum Preferred Guest",5,IF('Consultant profile'!Z20="Gold Preferred Guest",4,2)))*D16</f>
        <v>3000</v>
      </c>
      <c r="G16" s="126">
        <f ca="1">$C16*CreditCardPointsEarnedLookup!$E$2</f>
        <v>250</v>
      </c>
      <c r="H16" s="61">
        <f ca="1">$E16*CreditCardPointsEarnedLookup!$F$2</f>
        <v>450</v>
      </c>
      <c r="I16" s="110">
        <f t="shared" si="13"/>
        <v>39800</v>
      </c>
      <c r="J16" s="128">
        <f ca="1">D16*CreditCardPointsEarnedLookup!$B$3</f>
        <v>3750</v>
      </c>
      <c r="K16" s="126">
        <f ca="1">$C16*CreditCardPointsEarnedLookup!$E$3</f>
        <v>500</v>
      </c>
      <c r="L16" s="61">
        <f ca="1">$E16*CreditCardPointsEarnedLookup!$F$3</f>
        <v>450</v>
      </c>
      <c r="M16" s="110">
        <f t="shared" si="14"/>
        <v>65800</v>
      </c>
      <c r="N16" s="128">
        <f ca="1">D16*CreditCardPointsEarnedLookup!$B$4</f>
        <v>4500</v>
      </c>
      <c r="O16" s="126">
        <f ca="1">$C16*CreditCardPointsEarnedLookup!$E$4</f>
        <v>750</v>
      </c>
      <c r="P16" s="61">
        <f ca="1">$E16*CreditCardPointsEarnedLookup!$F$4</f>
        <v>1350</v>
      </c>
      <c r="Q16" s="110">
        <f t="shared" si="15"/>
        <v>92400</v>
      </c>
      <c r="R16" s="128">
        <f ca="1">H16*CreditCardPointsEarnedLookup!$B$5</f>
        <v>4050</v>
      </c>
      <c r="S16" s="126">
        <f ca="1">$C16*CreditCardPointsEarnedLookup!$E$5</f>
        <v>750</v>
      </c>
      <c r="T16" s="61">
        <f ca="1">$E16*CreditCardPointsEarnedLookup!$F$5</f>
        <v>1350</v>
      </c>
      <c r="U16" s="110">
        <f t="shared" si="16"/>
        <v>86100</v>
      </c>
      <c r="V16" s="128">
        <f ca="1">L16*CreditCardPointsEarnedLookup!$B$6</f>
        <v>450</v>
      </c>
      <c r="W16" s="126">
        <f ca="1">$C16*CreditCardPointsEarnedLookup!$E$6</f>
        <v>250</v>
      </c>
      <c r="X16" s="61">
        <f ca="1">$E16*CreditCardPointsEarnedLookup!$F$6</f>
        <v>450</v>
      </c>
      <c r="Y16" s="110">
        <f t="shared" si="17"/>
        <v>16100</v>
      </c>
      <c r="Z16" s="128">
        <f ca="1">P16*CreditCardPointsEarnedLookup!$B$7</f>
        <v>1350</v>
      </c>
      <c r="AA16" s="126">
        <f ca="1">$C16*CreditCardPointsEarnedLookup!$E$7</f>
        <v>500</v>
      </c>
      <c r="AB16" s="61">
        <f ca="1">$E16*CreditCardPointsEarnedLookup!$F$7</f>
        <v>450</v>
      </c>
      <c r="AC16" s="110">
        <f t="shared" si="18"/>
        <v>32200</v>
      </c>
      <c r="AD16" s="128">
        <f ca="1">T16*CreditCardPointsEarnedLookup!$B$8</f>
        <v>1350</v>
      </c>
      <c r="AE16" s="126">
        <f ca="1">$C16*CreditCardPointsEarnedLookup!$E$8</f>
        <v>500</v>
      </c>
      <c r="AF16" s="61">
        <f ca="1">$E16*CreditCardPointsEarnedLookup!$F$8</f>
        <v>450</v>
      </c>
      <c r="AG16" s="110">
        <f t="shared" si="19"/>
        <v>32200</v>
      </c>
      <c r="AI16" s="87" t="str">
        <f ca="1">IF(M16&gt;=Paris_Hotel_Summary!$D$2,Paris_Hotel_Summary!$B$2,IF(M16&gt;=Paris_Hotel_Summary!$D$3,Paris_Hotel_Summary!$B$3," "))</f>
        <v xml:space="preserve"> </v>
      </c>
      <c r="AJ16" s="17" t="str">
        <f ca="1">IF(I16&gt;=Paris_Hotel_Summary!$D$4,Paris_Hotel_Summary!$B$4,IF(I16&gt;=Paris_Hotel_Summary!$D$5,Paris_Hotel_Summary!$B$5," "))</f>
        <v xml:space="preserve"> </v>
      </c>
      <c r="AK16" s="17" t="str">
        <f ca="1">IF(Q16&gt;=Paris_Hotel_Summary!$D$6,Paris_Hotel_Summary!$B$6,IF(Q16&gt;=Paris_Hotel_Summary!$D$7,Paris_Hotel_Summary!$B$7," "))</f>
        <v xml:space="preserve"> </v>
      </c>
      <c r="AL16" t="str">
        <f t="shared" si="0"/>
        <v>no</v>
      </c>
      <c r="AM16">
        <f t="shared" si="1"/>
        <v>14</v>
      </c>
      <c r="AN16" t="str">
        <f t="shared" si="2"/>
        <v>no</v>
      </c>
      <c r="AO16">
        <f t="shared" si="3"/>
        <v>14</v>
      </c>
      <c r="AP16" t="str">
        <f t="shared" si="4"/>
        <v>no</v>
      </c>
      <c r="AQ16">
        <f t="shared" si="5"/>
        <v>14</v>
      </c>
      <c r="AR16" s="87" t="str">
        <f ca="1">IF(Y16&gt;='Airline Points Earned'!$J$60,Ticket, " ")</f>
        <v xml:space="preserve"> </v>
      </c>
      <c r="AS16" s="17" t="str">
        <f ca="1">IF(AG16&gt;='Airline Points Earned'!$J$61,Ticket, " ")</f>
        <v xml:space="preserve"> </v>
      </c>
      <c r="AT16" s="32" t="str">
        <f ca="1">IF(AC16&gt;='Airline Points Earned'!$J$62,Ticket, " ")</f>
        <v xml:space="preserve"> </v>
      </c>
      <c r="AU16" t="str">
        <f t="shared" si="6"/>
        <v>no</v>
      </c>
      <c r="AV16">
        <f t="shared" si="7"/>
        <v>14</v>
      </c>
      <c r="AW16" t="str">
        <f t="shared" si="8"/>
        <v>no</v>
      </c>
      <c r="AX16">
        <f t="shared" si="9"/>
        <v>14</v>
      </c>
      <c r="AY16" t="str">
        <f t="shared" si="10"/>
        <v>no</v>
      </c>
      <c r="AZ16">
        <f t="shared" si="11"/>
        <v>14</v>
      </c>
    </row>
    <row r="17" spans="1:52">
      <c r="A17" s="30">
        <f t="shared" si="12"/>
        <v>15</v>
      </c>
      <c r="B17" s="30" t="str">
        <f ca="1">'Consultant profile'!M21</f>
        <v>Albany NY</v>
      </c>
      <c r="C17" s="18">
        <f ca="1">'Consultant profile'!P21</f>
        <v>250</v>
      </c>
      <c r="D17" s="18">
        <f ca="1">'Consultant profile'!R21</f>
        <v>750</v>
      </c>
      <c r="E17" s="18">
        <f ca="1">'Consultant profile'!U21</f>
        <v>450</v>
      </c>
      <c r="F17" s="128">
        <f ca="1">(IF('Consultant profile'!Z21="Platinum Preferred Guest",5,IF('Consultant profile'!Z21="Gold Preferred Guest",4,2)))*D17</f>
        <v>3000</v>
      </c>
      <c r="G17" s="126">
        <f ca="1">$C17*CreditCardPointsEarnedLookup!$E$2</f>
        <v>250</v>
      </c>
      <c r="H17" s="61">
        <f ca="1">$E17*CreditCardPointsEarnedLookup!$F$2</f>
        <v>450</v>
      </c>
      <c r="I17" s="110">
        <f t="shared" si="13"/>
        <v>43500</v>
      </c>
      <c r="J17" s="128">
        <f ca="1">D17*CreditCardPointsEarnedLookup!$B$3</f>
        <v>3750</v>
      </c>
      <c r="K17" s="126">
        <f ca="1">$C17*CreditCardPointsEarnedLookup!$E$3</f>
        <v>500</v>
      </c>
      <c r="L17" s="61">
        <f ca="1">$E17*CreditCardPointsEarnedLookup!$F$3</f>
        <v>450</v>
      </c>
      <c r="M17" s="110">
        <f t="shared" si="14"/>
        <v>70500</v>
      </c>
      <c r="N17" s="128">
        <f ca="1">D17*CreditCardPointsEarnedLookup!$B$4</f>
        <v>4500</v>
      </c>
      <c r="O17" s="126">
        <f ca="1">$C17*CreditCardPointsEarnedLookup!$E$4</f>
        <v>750</v>
      </c>
      <c r="P17" s="61">
        <f ca="1">$E17*CreditCardPointsEarnedLookup!$F$4</f>
        <v>1350</v>
      </c>
      <c r="Q17" s="110">
        <f t="shared" si="15"/>
        <v>99000</v>
      </c>
      <c r="R17" s="128">
        <f ca="1">H17*CreditCardPointsEarnedLookup!$B$5</f>
        <v>4050</v>
      </c>
      <c r="S17" s="126">
        <f ca="1">$C17*CreditCardPointsEarnedLookup!$E$5</f>
        <v>750</v>
      </c>
      <c r="T17" s="61">
        <f ca="1">$E17*CreditCardPointsEarnedLookup!$F$5</f>
        <v>1350</v>
      </c>
      <c r="U17" s="110">
        <f t="shared" si="16"/>
        <v>92250</v>
      </c>
      <c r="V17" s="128">
        <f ca="1">L17*CreditCardPointsEarnedLookup!$B$6</f>
        <v>450</v>
      </c>
      <c r="W17" s="126">
        <f ca="1">$C17*CreditCardPointsEarnedLookup!$E$6</f>
        <v>250</v>
      </c>
      <c r="X17" s="61">
        <f ca="1">$E17*CreditCardPointsEarnedLookup!$F$6</f>
        <v>450</v>
      </c>
      <c r="Y17" s="110">
        <f t="shared" si="17"/>
        <v>17250</v>
      </c>
      <c r="Z17" s="128">
        <f ca="1">P17*CreditCardPointsEarnedLookup!$B$7</f>
        <v>1350</v>
      </c>
      <c r="AA17" s="126">
        <f ca="1">$C17*CreditCardPointsEarnedLookup!$E$7</f>
        <v>500</v>
      </c>
      <c r="AB17" s="61">
        <f ca="1">$E17*CreditCardPointsEarnedLookup!$F$7</f>
        <v>450</v>
      </c>
      <c r="AC17" s="110">
        <f t="shared" si="18"/>
        <v>34500</v>
      </c>
      <c r="AD17" s="128">
        <f ca="1">T17*CreditCardPointsEarnedLookup!$B$8</f>
        <v>1350</v>
      </c>
      <c r="AE17" s="126">
        <f ca="1">$C17*CreditCardPointsEarnedLookup!$E$8</f>
        <v>500</v>
      </c>
      <c r="AF17" s="61">
        <f ca="1">$E17*CreditCardPointsEarnedLookup!$F$8</f>
        <v>450</v>
      </c>
      <c r="AG17" s="110">
        <f t="shared" si="19"/>
        <v>34500</v>
      </c>
      <c r="AI17" s="87" t="str">
        <f ca="1">IF(M17&gt;=Paris_Hotel_Summary!$D$2,Paris_Hotel_Summary!$B$2,IF(M17&gt;=Paris_Hotel_Summary!$D$3,Paris_Hotel_Summary!$B$3," "))</f>
        <v xml:space="preserve"> </v>
      </c>
      <c r="AJ17" s="17" t="str">
        <f ca="1">IF(I17&gt;=Paris_Hotel_Summary!$D$4,Paris_Hotel_Summary!$B$4,IF(I17&gt;=Paris_Hotel_Summary!$D$5,Paris_Hotel_Summary!$B$5," "))</f>
        <v xml:space="preserve"> </v>
      </c>
      <c r="AK17" s="17" t="str">
        <f ca="1">IF(Q17&gt;=Paris_Hotel_Summary!$D$6,Paris_Hotel_Summary!$B$6,IF(Q17&gt;=Paris_Hotel_Summary!$D$7,Paris_Hotel_Summary!$B$7," "))</f>
        <v xml:space="preserve"> </v>
      </c>
      <c r="AL17" t="str">
        <f t="shared" si="0"/>
        <v>no</v>
      </c>
      <c r="AM17">
        <f t="shared" si="1"/>
        <v>15</v>
      </c>
      <c r="AN17" t="str">
        <f t="shared" si="2"/>
        <v>no</v>
      </c>
      <c r="AO17">
        <f t="shared" si="3"/>
        <v>15</v>
      </c>
      <c r="AP17" t="str">
        <f t="shared" si="4"/>
        <v>no</v>
      </c>
      <c r="AQ17">
        <f t="shared" si="5"/>
        <v>15</v>
      </c>
      <c r="AR17" s="87" t="str">
        <f ca="1">IF(Y17&gt;='Airline Points Earned'!$J$60,Ticket, " ")</f>
        <v xml:space="preserve"> </v>
      </c>
      <c r="AS17" s="17" t="str">
        <f ca="1">IF(AG17&gt;='Airline Points Earned'!$J$61,Ticket, " ")</f>
        <v xml:space="preserve"> </v>
      </c>
      <c r="AT17" s="32" t="str">
        <f ca="1">IF(AC17&gt;='Airline Points Earned'!$J$62,Ticket, " ")</f>
        <v xml:space="preserve"> </v>
      </c>
      <c r="AU17" t="str">
        <f t="shared" si="6"/>
        <v>no</v>
      </c>
      <c r="AV17">
        <f t="shared" si="7"/>
        <v>15</v>
      </c>
      <c r="AW17" t="str">
        <f t="shared" si="8"/>
        <v>no</v>
      </c>
      <c r="AX17">
        <f t="shared" si="9"/>
        <v>15</v>
      </c>
      <c r="AY17" t="str">
        <f t="shared" si="10"/>
        <v>no</v>
      </c>
      <c r="AZ17">
        <f t="shared" si="11"/>
        <v>15</v>
      </c>
    </row>
    <row r="18" spans="1:52">
      <c r="A18" s="30">
        <f t="shared" si="12"/>
        <v>16</v>
      </c>
      <c r="B18" s="30" t="str">
        <f ca="1">'Consultant profile'!M22</f>
        <v>Albany NY</v>
      </c>
      <c r="C18" s="18">
        <f ca="1">'Consultant profile'!P22</f>
        <v>250</v>
      </c>
      <c r="D18" s="18">
        <f ca="1">'Consultant profile'!R22</f>
        <v>750</v>
      </c>
      <c r="E18" s="18">
        <f ca="1">'Consultant profile'!U22</f>
        <v>450</v>
      </c>
      <c r="F18" s="128">
        <f ca="1">(IF('Consultant profile'!Z22="Platinum Preferred Guest",5,IF('Consultant profile'!Z22="Gold Preferred Guest",4,2)))*D18</f>
        <v>3000</v>
      </c>
      <c r="G18" s="126">
        <f ca="1">$C18*CreditCardPointsEarnedLookup!$E$2</f>
        <v>250</v>
      </c>
      <c r="H18" s="61">
        <f ca="1">$E18*CreditCardPointsEarnedLookup!$F$2</f>
        <v>450</v>
      </c>
      <c r="I18" s="110">
        <f t="shared" si="13"/>
        <v>47200</v>
      </c>
      <c r="J18" s="128">
        <f ca="1">D18*CreditCardPointsEarnedLookup!$B$3</f>
        <v>3750</v>
      </c>
      <c r="K18" s="126">
        <f ca="1">$C18*CreditCardPointsEarnedLookup!$E$3</f>
        <v>500</v>
      </c>
      <c r="L18" s="61">
        <f ca="1">$E18*CreditCardPointsEarnedLookup!$F$3</f>
        <v>450</v>
      </c>
      <c r="M18" s="110">
        <f t="shared" si="14"/>
        <v>75200</v>
      </c>
      <c r="N18" s="128">
        <f ca="1">D18*CreditCardPointsEarnedLookup!$B$4</f>
        <v>4500</v>
      </c>
      <c r="O18" s="126">
        <f ca="1">$C18*CreditCardPointsEarnedLookup!$E$4</f>
        <v>750</v>
      </c>
      <c r="P18" s="61">
        <f ca="1">$E18*CreditCardPointsEarnedLookup!$F$4</f>
        <v>1350</v>
      </c>
      <c r="Q18" s="110">
        <f t="shared" si="15"/>
        <v>105600</v>
      </c>
      <c r="R18" s="128">
        <f ca="1">H18*CreditCardPointsEarnedLookup!$B$5</f>
        <v>4050</v>
      </c>
      <c r="S18" s="126">
        <f ca="1">$C18*CreditCardPointsEarnedLookup!$E$5</f>
        <v>750</v>
      </c>
      <c r="T18" s="61">
        <f ca="1">$E18*CreditCardPointsEarnedLookup!$F$5</f>
        <v>1350</v>
      </c>
      <c r="U18" s="110">
        <f t="shared" si="16"/>
        <v>98400</v>
      </c>
      <c r="V18" s="128">
        <f ca="1">L18*CreditCardPointsEarnedLookup!$B$6</f>
        <v>450</v>
      </c>
      <c r="W18" s="126">
        <f ca="1">$C18*CreditCardPointsEarnedLookup!$E$6</f>
        <v>250</v>
      </c>
      <c r="X18" s="61">
        <f ca="1">$E18*CreditCardPointsEarnedLookup!$F$6</f>
        <v>450</v>
      </c>
      <c r="Y18" s="110">
        <f t="shared" si="17"/>
        <v>18400</v>
      </c>
      <c r="Z18" s="128">
        <f ca="1">P18*CreditCardPointsEarnedLookup!$B$7</f>
        <v>1350</v>
      </c>
      <c r="AA18" s="126">
        <f ca="1">$C18*CreditCardPointsEarnedLookup!$E$7</f>
        <v>500</v>
      </c>
      <c r="AB18" s="61">
        <f ca="1">$E18*CreditCardPointsEarnedLookup!$F$7</f>
        <v>450</v>
      </c>
      <c r="AC18" s="110">
        <f t="shared" si="18"/>
        <v>36800</v>
      </c>
      <c r="AD18" s="128">
        <f ca="1">T18*CreditCardPointsEarnedLookup!$B$8</f>
        <v>1350</v>
      </c>
      <c r="AE18" s="126">
        <f ca="1">$C18*CreditCardPointsEarnedLookup!$E$8</f>
        <v>500</v>
      </c>
      <c r="AF18" s="61">
        <f ca="1">$E18*CreditCardPointsEarnedLookup!$F$8</f>
        <v>450</v>
      </c>
      <c r="AG18" s="110">
        <f t="shared" si="19"/>
        <v>36800</v>
      </c>
      <c r="AI18" s="87" t="str">
        <f ca="1">IF(M18&gt;=Paris_Hotel_Summary!$D$2,Paris_Hotel_Summary!$B$2,IF(M18&gt;=Paris_Hotel_Summary!$D$3,Paris_Hotel_Summary!$B$3," "))</f>
        <v xml:space="preserve"> </v>
      </c>
      <c r="AJ18" s="17" t="str">
        <f ca="1">IF(I18&gt;=Paris_Hotel_Summary!$D$4,Paris_Hotel_Summary!$B$4,IF(I18&gt;=Paris_Hotel_Summary!$D$5,Paris_Hotel_Summary!$B$5," "))</f>
        <v xml:space="preserve"> </v>
      </c>
      <c r="AK18" s="17" t="str">
        <f ca="1">IF(Q18&gt;=Paris_Hotel_Summary!$D$6,Paris_Hotel_Summary!$B$6,IF(Q18&gt;=Paris_Hotel_Summary!$D$7,Paris_Hotel_Summary!$B$7," "))</f>
        <v xml:space="preserve"> </v>
      </c>
      <c r="AL18" t="str">
        <f t="shared" si="0"/>
        <v>no</v>
      </c>
      <c r="AM18">
        <f t="shared" si="1"/>
        <v>16</v>
      </c>
      <c r="AN18" t="str">
        <f t="shared" si="2"/>
        <v>no</v>
      </c>
      <c r="AO18">
        <f t="shared" si="3"/>
        <v>16</v>
      </c>
      <c r="AP18" t="str">
        <f t="shared" si="4"/>
        <v>no</v>
      </c>
      <c r="AQ18">
        <f t="shared" si="5"/>
        <v>16</v>
      </c>
      <c r="AR18" s="87" t="str">
        <f ca="1">IF(Y18&gt;='Airline Points Earned'!$J$60,Ticket, " ")</f>
        <v xml:space="preserve"> </v>
      </c>
      <c r="AS18" s="17" t="str">
        <f ca="1">IF(AG18&gt;='Airline Points Earned'!$J$61,Ticket, " ")</f>
        <v xml:space="preserve"> </v>
      </c>
      <c r="AT18" s="32" t="str">
        <f ca="1">IF(AC18&gt;='Airline Points Earned'!$J$62,Ticket, " ")</f>
        <v xml:space="preserve"> </v>
      </c>
      <c r="AU18" t="str">
        <f t="shared" si="6"/>
        <v>no</v>
      </c>
      <c r="AV18">
        <f t="shared" si="7"/>
        <v>16</v>
      </c>
      <c r="AW18" t="str">
        <f t="shared" si="8"/>
        <v>no</v>
      </c>
      <c r="AX18">
        <f t="shared" si="9"/>
        <v>16</v>
      </c>
      <c r="AY18" t="str">
        <f t="shared" si="10"/>
        <v>no</v>
      </c>
      <c r="AZ18">
        <f t="shared" si="11"/>
        <v>16</v>
      </c>
    </row>
    <row r="19" spans="1:52">
      <c r="A19" s="30">
        <f t="shared" si="12"/>
        <v>17</v>
      </c>
      <c r="B19" s="30" t="str">
        <f ca="1">'Consultant profile'!M23</f>
        <v>Albany NY</v>
      </c>
      <c r="C19" s="18">
        <f ca="1">'Consultant profile'!P23</f>
        <v>250</v>
      </c>
      <c r="D19" s="18">
        <f ca="1">'Consultant profile'!R23</f>
        <v>750</v>
      </c>
      <c r="E19" s="18">
        <f ca="1">'Consultant profile'!U23</f>
        <v>450</v>
      </c>
      <c r="F19" s="128">
        <f ca="1">(IF('Consultant profile'!Z23="Platinum Preferred Guest",5,IF('Consultant profile'!Z23="Gold Preferred Guest",4,2)))*D19</f>
        <v>3750</v>
      </c>
      <c r="G19" s="126">
        <f ca="1">$C19*CreditCardPointsEarnedLookup!$E$2</f>
        <v>250</v>
      </c>
      <c r="H19" s="61">
        <f ca="1">$E19*CreditCardPointsEarnedLookup!$F$2</f>
        <v>450</v>
      </c>
      <c r="I19" s="110">
        <f t="shared" si="13"/>
        <v>51650</v>
      </c>
      <c r="J19" s="128">
        <f ca="1">D19*CreditCardPointsEarnedLookup!$B$3</f>
        <v>3750</v>
      </c>
      <c r="K19" s="126">
        <f ca="1">$C19*CreditCardPointsEarnedLookup!$E$3</f>
        <v>500</v>
      </c>
      <c r="L19" s="61">
        <f ca="1">$E19*CreditCardPointsEarnedLookup!$F$3</f>
        <v>450</v>
      </c>
      <c r="M19" s="110">
        <f t="shared" si="14"/>
        <v>79900</v>
      </c>
      <c r="N19" s="128">
        <f ca="1">D19*CreditCardPointsEarnedLookup!$B$4</f>
        <v>4500</v>
      </c>
      <c r="O19" s="126">
        <f ca="1">$C19*CreditCardPointsEarnedLookup!$E$4</f>
        <v>750</v>
      </c>
      <c r="P19" s="61">
        <f ca="1">$E19*CreditCardPointsEarnedLookup!$F$4</f>
        <v>1350</v>
      </c>
      <c r="Q19" s="110">
        <f t="shared" si="15"/>
        <v>112200</v>
      </c>
      <c r="R19" s="128">
        <f ca="1">H19*CreditCardPointsEarnedLookup!$B$5</f>
        <v>4050</v>
      </c>
      <c r="S19" s="126">
        <f ca="1">$C19*CreditCardPointsEarnedLookup!$E$5</f>
        <v>750</v>
      </c>
      <c r="T19" s="61">
        <f ca="1">$E19*CreditCardPointsEarnedLookup!$F$5</f>
        <v>1350</v>
      </c>
      <c r="U19" s="110">
        <f t="shared" si="16"/>
        <v>104550</v>
      </c>
      <c r="V19" s="128">
        <f ca="1">L19*CreditCardPointsEarnedLookup!$B$6</f>
        <v>450</v>
      </c>
      <c r="W19" s="126">
        <f ca="1">$C19*CreditCardPointsEarnedLookup!$E$6</f>
        <v>250</v>
      </c>
      <c r="X19" s="61">
        <f ca="1">$E19*CreditCardPointsEarnedLookup!$F$6</f>
        <v>450</v>
      </c>
      <c r="Y19" s="110">
        <f t="shared" si="17"/>
        <v>19550</v>
      </c>
      <c r="Z19" s="128">
        <f ca="1">P19*CreditCardPointsEarnedLookup!$B$7</f>
        <v>1350</v>
      </c>
      <c r="AA19" s="126">
        <f ca="1">$C19*CreditCardPointsEarnedLookup!$E$7</f>
        <v>500</v>
      </c>
      <c r="AB19" s="61">
        <f ca="1">$E19*CreditCardPointsEarnedLookup!$F$7</f>
        <v>450</v>
      </c>
      <c r="AC19" s="110">
        <f t="shared" si="18"/>
        <v>39100</v>
      </c>
      <c r="AD19" s="128">
        <f ca="1">T19*CreditCardPointsEarnedLookup!$B$8</f>
        <v>1350</v>
      </c>
      <c r="AE19" s="126">
        <f ca="1">$C19*CreditCardPointsEarnedLookup!$E$8</f>
        <v>500</v>
      </c>
      <c r="AF19" s="61">
        <f ca="1">$E19*CreditCardPointsEarnedLookup!$F$8</f>
        <v>450</v>
      </c>
      <c r="AG19" s="110">
        <f t="shared" si="19"/>
        <v>39100</v>
      </c>
      <c r="AI19" s="87" t="str">
        <f ca="1">IF(M19&gt;=Paris_Hotel_Summary!$D$2,Paris_Hotel_Summary!$B$2,IF(M19&gt;=Paris_Hotel_Summary!$D$3,Paris_Hotel_Summary!$B$3," "))</f>
        <v xml:space="preserve"> </v>
      </c>
      <c r="AJ19" s="17" t="str">
        <f ca="1">IF(I19&gt;=Paris_Hotel_Summary!$D$4,Paris_Hotel_Summary!$B$4,IF(I19&gt;=Paris_Hotel_Summary!$D$5,Paris_Hotel_Summary!$B$5," "))</f>
        <v xml:space="preserve"> </v>
      </c>
      <c r="AK19" s="17" t="str">
        <f ca="1">IF(Q19&gt;=Paris_Hotel_Summary!$D$6,Paris_Hotel_Summary!$B$6,IF(Q19&gt;=Paris_Hotel_Summary!$D$7,Paris_Hotel_Summary!$B$7," "))</f>
        <v xml:space="preserve"> </v>
      </c>
      <c r="AL19" t="str">
        <f t="shared" si="0"/>
        <v>no</v>
      </c>
      <c r="AM19">
        <f t="shared" si="1"/>
        <v>17</v>
      </c>
      <c r="AN19" t="str">
        <f t="shared" si="2"/>
        <v>no</v>
      </c>
      <c r="AO19">
        <f t="shared" si="3"/>
        <v>17</v>
      </c>
      <c r="AP19" t="str">
        <f t="shared" si="4"/>
        <v>no</v>
      </c>
      <c r="AQ19">
        <f t="shared" si="5"/>
        <v>17</v>
      </c>
      <c r="AR19" s="87" t="str">
        <f ca="1">IF(Y19&gt;='Airline Points Earned'!$J$60,Ticket, " ")</f>
        <v xml:space="preserve"> </v>
      </c>
      <c r="AS19" s="17" t="str">
        <f ca="1">IF(AG19&gt;='Airline Points Earned'!$J$61,Ticket, " ")</f>
        <v xml:space="preserve"> </v>
      </c>
      <c r="AT19" s="32" t="str">
        <f ca="1">IF(AC19&gt;='Airline Points Earned'!$J$62,Ticket, " ")</f>
        <v xml:space="preserve"> </v>
      </c>
      <c r="AU19" t="str">
        <f t="shared" si="6"/>
        <v>no</v>
      </c>
      <c r="AV19">
        <f t="shared" si="7"/>
        <v>17</v>
      </c>
      <c r="AW19" t="str">
        <f t="shared" si="8"/>
        <v>no</v>
      </c>
      <c r="AX19">
        <f t="shared" si="9"/>
        <v>17</v>
      </c>
      <c r="AY19" t="str">
        <f t="shared" si="10"/>
        <v>no</v>
      </c>
      <c r="AZ19">
        <f t="shared" si="11"/>
        <v>17</v>
      </c>
    </row>
    <row r="20" spans="1:52">
      <c r="A20" s="30">
        <f t="shared" si="12"/>
        <v>18</v>
      </c>
      <c r="B20" s="30" t="str">
        <f ca="1">'Consultant profile'!M24</f>
        <v>Albany NY</v>
      </c>
      <c r="C20" s="18">
        <f ca="1">'Consultant profile'!P24</f>
        <v>250</v>
      </c>
      <c r="D20" s="18">
        <f ca="1">'Consultant profile'!R24</f>
        <v>750</v>
      </c>
      <c r="E20" s="18">
        <f ca="1">'Consultant profile'!U24</f>
        <v>450</v>
      </c>
      <c r="F20" s="128">
        <f ca="1">(IF('Consultant profile'!Z24="Platinum Preferred Guest",5,IF('Consultant profile'!Z24="Gold Preferred Guest",4,2)))*D20</f>
        <v>3750</v>
      </c>
      <c r="G20" s="126">
        <f ca="1">$C20*CreditCardPointsEarnedLookup!$E$2</f>
        <v>250</v>
      </c>
      <c r="H20" s="61">
        <f ca="1">$E20*CreditCardPointsEarnedLookup!$F$2</f>
        <v>450</v>
      </c>
      <c r="I20" s="110">
        <f t="shared" si="13"/>
        <v>56100</v>
      </c>
      <c r="J20" s="128">
        <f ca="1">D20*CreditCardPointsEarnedLookup!$B$3</f>
        <v>3750</v>
      </c>
      <c r="K20" s="126">
        <f ca="1">$C20*CreditCardPointsEarnedLookup!$E$3</f>
        <v>500</v>
      </c>
      <c r="L20" s="61">
        <f ca="1">$E20*CreditCardPointsEarnedLookup!$F$3</f>
        <v>450</v>
      </c>
      <c r="M20" s="110">
        <f t="shared" si="14"/>
        <v>84600</v>
      </c>
      <c r="N20" s="128">
        <f ca="1">D20*CreditCardPointsEarnedLookup!$B$4</f>
        <v>4500</v>
      </c>
      <c r="O20" s="126">
        <f ca="1">$C20*CreditCardPointsEarnedLookup!$E$4</f>
        <v>750</v>
      </c>
      <c r="P20" s="61">
        <f ca="1">$E20*CreditCardPointsEarnedLookup!$F$4</f>
        <v>1350</v>
      </c>
      <c r="Q20" s="110">
        <f t="shared" si="15"/>
        <v>118800</v>
      </c>
      <c r="R20" s="128">
        <f ca="1">H20*CreditCardPointsEarnedLookup!$B$5</f>
        <v>4050</v>
      </c>
      <c r="S20" s="126">
        <f ca="1">$C20*CreditCardPointsEarnedLookup!$E$5</f>
        <v>750</v>
      </c>
      <c r="T20" s="61">
        <f ca="1">$E20*CreditCardPointsEarnedLookup!$F$5</f>
        <v>1350</v>
      </c>
      <c r="U20" s="110">
        <f t="shared" si="16"/>
        <v>110700</v>
      </c>
      <c r="V20" s="128">
        <f ca="1">L20*CreditCardPointsEarnedLookup!$B$6</f>
        <v>450</v>
      </c>
      <c r="W20" s="126">
        <f ca="1">$C20*CreditCardPointsEarnedLookup!$E$6</f>
        <v>250</v>
      </c>
      <c r="X20" s="61">
        <f ca="1">$E20*CreditCardPointsEarnedLookup!$F$6</f>
        <v>450</v>
      </c>
      <c r="Y20" s="110">
        <f t="shared" si="17"/>
        <v>20700</v>
      </c>
      <c r="Z20" s="128">
        <f ca="1">P20*CreditCardPointsEarnedLookup!$B$7</f>
        <v>1350</v>
      </c>
      <c r="AA20" s="126">
        <f ca="1">$C20*CreditCardPointsEarnedLookup!$E$7</f>
        <v>500</v>
      </c>
      <c r="AB20" s="61">
        <f ca="1">$E20*CreditCardPointsEarnedLookup!$F$7</f>
        <v>450</v>
      </c>
      <c r="AC20" s="110">
        <f t="shared" si="18"/>
        <v>41400</v>
      </c>
      <c r="AD20" s="128">
        <f ca="1">T20*CreditCardPointsEarnedLookup!$B$8</f>
        <v>1350</v>
      </c>
      <c r="AE20" s="126">
        <f ca="1">$C20*CreditCardPointsEarnedLookup!$E$8</f>
        <v>500</v>
      </c>
      <c r="AF20" s="61">
        <f ca="1">$E20*CreditCardPointsEarnedLookup!$F$8</f>
        <v>450</v>
      </c>
      <c r="AG20" s="110">
        <f t="shared" si="19"/>
        <v>41400</v>
      </c>
      <c r="AI20" s="87" t="str">
        <f ca="1">IF(M20&gt;=Paris_Hotel_Summary!$D$2,Paris_Hotel_Summary!$B$2,IF(M20&gt;=Paris_Hotel_Summary!$D$3,Paris_Hotel_Summary!$B$3," "))</f>
        <v xml:space="preserve"> </v>
      </c>
      <c r="AJ20" s="17" t="str">
        <f ca="1">IF(I20&gt;=Paris_Hotel_Summary!$D$4,Paris_Hotel_Summary!$B$4,IF(I20&gt;=Paris_Hotel_Summary!$D$5,Paris_Hotel_Summary!$B$5," "))</f>
        <v xml:space="preserve"> </v>
      </c>
      <c r="AK20" s="17" t="str">
        <f ca="1">IF(Q20&gt;=Paris_Hotel_Summary!$D$6,Paris_Hotel_Summary!$B$6,IF(Q20&gt;=Paris_Hotel_Summary!$D$7,Paris_Hotel_Summary!$B$7," "))</f>
        <v xml:space="preserve"> </v>
      </c>
      <c r="AL20" t="str">
        <f t="shared" si="0"/>
        <v>no</v>
      </c>
      <c r="AM20">
        <f t="shared" si="1"/>
        <v>18</v>
      </c>
      <c r="AN20" t="str">
        <f t="shared" si="2"/>
        <v>yes</v>
      </c>
      <c r="AO20">
        <f t="shared" si="3"/>
        <v>18</v>
      </c>
      <c r="AP20" t="str">
        <f t="shared" si="4"/>
        <v>no</v>
      </c>
      <c r="AQ20">
        <f t="shared" si="5"/>
        <v>18</v>
      </c>
      <c r="AR20" s="87" t="str">
        <f ca="1">IF(Y20&gt;='Airline Points Earned'!$J$60,Ticket, " ")</f>
        <v xml:space="preserve"> </v>
      </c>
      <c r="AS20" s="17" t="str">
        <f ca="1">IF(AG20&gt;='Airline Points Earned'!$J$61,Ticket, " ")</f>
        <v xml:space="preserve"> </v>
      </c>
      <c r="AT20" s="32" t="str">
        <f ca="1">IF(AC20&gt;='Airline Points Earned'!$J$62,Ticket, " ")</f>
        <v xml:space="preserve"> </v>
      </c>
      <c r="AU20" t="str">
        <f t="shared" si="6"/>
        <v>no</v>
      </c>
      <c r="AV20">
        <f t="shared" si="7"/>
        <v>18</v>
      </c>
      <c r="AW20" t="str">
        <f t="shared" si="8"/>
        <v>no</v>
      </c>
      <c r="AX20">
        <f t="shared" si="9"/>
        <v>18</v>
      </c>
      <c r="AY20" t="str">
        <f t="shared" si="10"/>
        <v>no</v>
      </c>
      <c r="AZ20">
        <f t="shared" si="11"/>
        <v>18</v>
      </c>
    </row>
    <row r="21" spans="1:52">
      <c r="A21" s="30">
        <f t="shared" si="12"/>
        <v>19</v>
      </c>
      <c r="B21" s="30" t="str">
        <f ca="1">'Consultant profile'!M25</f>
        <v>Albany NY</v>
      </c>
      <c r="C21" s="18">
        <f ca="1">'Consultant profile'!P25</f>
        <v>250</v>
      </c>
      <c r="D21" s="18">
        <f ca="1">'Consultant profile'!R25</f>
        <v>750</v>
      </c>
      <c r="E21" s="18">
        <f ca="1">'Consultant profile'!U25</f>
        <v>450</v>
      </c>
      <c r="F21" s="128">
        <f ca="1">(IF('Consultant profile'!Z25="Platinum Preferred Guest",5,IF('Consultant profile'!Z25="Gold Preferred Guest",4,2)))*D21</f>
        <v>3750</v>
      </c>
      <c r="G21" s="126">
        <f ca="1">$C21*CreditCardPointsEarnedLookup!$E$2</f>
        <v>250</v>
      </c>
      <c r="H21" s="61">
        <f ca="1">$E21*CreditCardPointsEarnedLookup!$F$2</f>
        <v>450</v>
      </c>
      <c r="I21" s="110">
        <f t="shared" si="13"/>
        <v>60550</v>
      </c>
      <c r="J21" s="128">
        <f ca="1">D21*CreditCardPointsEarnedLookup!$B$3</f>
        <v>3750</v>
      </c>
      <c r="K21" s="126">
        <f ca="1">$C21*CreditCardPointsEarnedLookup!$E$3</f>
        <v>500</v>
      </c>
      <c r="L21" s="61">
        <f ca="1">$E21*CreditCardPointsEarnedLookup!$F$3</f>
        <v>450</v>
      </c>
      <c r="M21" s="110">
        <f t="shared" si="14"/>
        <v>89300</v>
      </c>
      <c r="N21" s="128">
        <f ca="1">D21*CreditCardPointsEarnedLookup!$B$4</f>
        <v>4500</v>
      </c>
      <c r="O21" s="126">
        <f ca="1">$C21*CreditCardPointsEarnedLookup!$E$4</f>
        <v>750</v>
      </c>
      <c r="P21" s="61">
        <f ca="1">$E21*CreditCardPointsEarnedLookup!$F$4</f>
        <v>1350</v>
      </c>
      <c r="Q21" s="110">
        <f t="shared" si="15"/>
        <v>125400</v>
      </c>
      <c r="R21" s="128">
        <f ca="1">H21*CreditCardPointsEarnedLookup!$B$5</f>
        <v>4050</v>
      </c>
      <c r="S21" s="126">
        <f ca="1">$C21*CreditCardPointsEarnedLookup!$E$5</f>
        <v>750</v>
      </c>
      <c r="T21" s="61">
        <f ca="1">$E21*CreditCardPointsEarnedLookup!$F$5</f>
        <v>1350</v>
      </c>
      <c r="U21" s="110">
        <f t="shared" si="16"/>
        <v>116850</v>
      </c>
      <c r="V21" s="128">
        <f ca="1">L21*CreditCardPointsEarnedLookup!$B$6</f>
        <v>450</v>
      </c>
      <c r="W21" s="126">
        <f ca="1">$C21*CreditCardPointsEarnedLookup!$E$6</f>
        <v>250</v>
      </c>
      <c r="X21" s="61">
        <f ca="1">$E21*CreditCardPointsEarnedLookup!$F$6</f>
        <v>450</v>
      </c>
      <c r="Y21" s="110">
        <f t="shared" si="17"/>
        <v>21850</v>
      </c>
      <c r="Z21" s="128">
        <f ca="1">P21*CreditCardPointsEarnedLookup!$B$7</f>
        <v>1350</v>
      </c>
      <c r="AA21" s="126">
        <f ca="1">$C21*CreditCardPointsEarnedLookup!$E$7</f>
        <v>500</v>
      </c>
      <c r="AB21" s="61">
        <f ca="1">$E21*CreditCardPointsEarnedLookup!$F$7</f>
        <v>450</v>
      </c>
      <c r="AC21" s="110">
        <f t="shared" si="18"/>
        <v>43700</v>
      </c>
      <c r="AD21" s="128">
        <f ca="1">T21*CreditCardPointsEarnedLookup!$B$8</f>
        <v>1350</v>
      </c>
      <c r="AE21" s="126">
        <f ca="1">$C21*CreditCardPointsEarnedLookup!$E$8</f>
        <v>500</v>
      </c>
      <c r="AF21" s="61">
        <f ca="1">$E21*CreditCardPointsEarnedLookup!$F$8</f>
        <v>450</v>
      </c>
      <c r="AG21" s="110">
        <f t="shared" si="19"/>
        <v>43700</v>
      </c>
      <c r="AI21" s="87" t="str">
        <f ca="1">IF(M21&gt;=Paris_Hotel_Summary!$D$2,Paris_Hotel_Summary!$B$2,IF(M21&gt;=Paris_Hotel_Summary!$D$3,Paris_Hotel_Summary!$B$3," "))</f>
        <v xml:space="preserve"> </v>
      </c>
      <c r="AJ21" s="17" t="str">
        <f ca="1">IF(I21&gt;=Paris_Hotel_Summary!$D$4,Paris_Hotel_Summary!$B$4,IF(I21&gt;=Paris_Hotel_Summary!$D$5,Paris_Hotel_Summary!$B$5," "))</f>
        <v>Le Méridien</v>
      </c>
      <c r="AK21" s="17" t="str">
        <f ca="1">IF(Q21&gt;=Paris_Hotel_Summary!$D$6,Paris_Hotel_Summary!$B$6,IF(Q21&gt;=Paris_Hotel_Summary!$D$7,Paris_Hotel_Summary!$B$7," "))</f>
        <v xml:space="preserve"> </v>
      </c>
      <c r="AL21" t="str">
        <f t="shared" si="0"/>
        <v>no</v>
      </c>
      <c r="AM21">
        <f t="shared" si="1"/>
        <v>19</v>
      </c>
      <c r="AN21" t="str">
        <f t="shared" si="2"/>
        <v>yes</v>
      </c>
      <c r="AO21">
        <f t="shared" si="3"/>
        <v>19</v>
      </c>
      <c r="AP21" t="str">
        <f t="shared" si="4"/>
        <v>no</v>
      </c>
      <c r="AQ21">
        <f t="shared" si="5"/>
        <v>19</v>
      </c>
      <c r="AR21" s="87" t="str">
        <f ca="1">IF(Y21&gt;='Airline Points Earned'!$J$60,Ticket, " ")</f>
        <v xml:space="preserve"> </v>
      </c>
      <c r="AS21" s="17" t="str">
        <f ca="1">IF(AG21&gt;='Airline Points Earned'!$J$61,Ticket, " ")</f>
        <v xml:space="preserve"> </v>
      </c>
      <c r="AT21" s="32" t="str">
        <f ca="1">IF(AC21&gt;='Airline Points Earned'!$J$62,Ticket, " ")</f>
        <v xml:space="preserve"> </v>
      </c>
      <c r="AU21" t="str">
        <f t="shared" si="6"/>
        <v>no</v>
      </c>
      <c r="AV21">
        <f t="shared" si="7"/>
        <v>19</v>
      </c>
      <c r="AW21" t="str">
        <f t="shared" si="8"/>
        <v>no</v>
      </c>
      <c r="AX21">
        <f t="shared" si="9"/>
        <v>19</v>
      </c>
      <c r="AY21" t="str">
        <f t="shared" si="10"/>
        <v>no</v>
      </c>
      <c r="AZ21">
        <f t="shared" si="11"/>
        <v>19</v>
      </c>
    </row>
    <row r="22" spans="1:52">
      <c r="A22" s="30">
        <f t="shared" si="12"/>
        <v>20</v>
      </c>
      <c r="B22" s="30" t="str">
        <f ca="1">'Consultant profile'!M26</f>
        <v>Albany NY</v>
      </c>
      <c r="C22" s="18">
        <f ca="1">'Consultant profile'!P26</f>
        <v>250</v>
      </c>
      <c r="D22" s="18">
        <f ca="1">'Consultant profile'!R26</f>
        <v>750</v>
      </c>
      <c r="E22" s="18">
        <f ca="1">'Consultant profile'!U26</f>
        <v>450</v>
      </c>
      <c r="F22" s="128">
        <f ca="1">(IF('Consultant profile'!Z26="Platinum Preferred Guest",5,IF('Consultant profile'!Z26="Gold Preferred Guest",4,2)))*D22</f>
        <v>3750</v>
      </c>
      <c r="G22" s="126">
        <f ca="1">$C22*CreditCardPointsEarnedLookup!$E$2</f>
        <v>250</v>
      </c>
      <c r="H22" s="61">
        <f ca="1">$E22*CreditCardPointsEarnedLookup!$F$2</f>
        <v>450</v>
      </c>
      <c r="I22" s="110">
        <f t="shared" si="13"/>
        <v>65000</v>
      </c>
      <c r="J22" s="128">
        <f ca="1">D22*CreditCardPointsEarnedLookup!$B$3</f>
        <v>3750</v>
      </c>
      <c r="K22" s="126">
        <f ca="1">$C22*CreditCardPointsEarnedLookup!$E$3</f>
        <v>500</v>
      </c>
      <c r="L22" s="61">
        <f ca="1">$E22*CreditCardPointsEarnedLookup!$F$3</f>
        <v>450</v>
      </c>
      <c r="M22" s="110">
        <f t="shared" si="14"/>
        <v>94000</v>
      </c>
      <c r="N22" s="128">
        <f ca="1">D22*CreditCardPointsEarnedLookup!$B$4</f>
        <v>4500</v>
      </c>
      <c r="O22" s="126">
        <f ca="1">$C22*CreditCardPointsEarnedLookup!$E$4</f>
        <v>750</v>
      </c>
      <c r="P22" s="61">
        <f ca="1">$E22*CreditCardPointsEarnedLookup!$F$4</f>
        <v>1350</v>
      </c>
      <c r="Q22" s="110">
        <f t="shared" si="15"/>
        <v>132000</v>
      </c>
      <c r="R22" s="128">
        <f ca="1">H22*CreditCardPointsEarnedLookup!$B$5</f>
        <v>4050</v>
      </c>
      <c r="S22" s="126">
        <f ca="1">$C22*CreditCardPointsEarnedLookup!$E$5</f>
        <v>750</v>
      </c>
      <c r="T22" s="61">
        <f ca="1">$E22*CreditCardPointsEarnedLookup!$F$5</f>
        <v>1350</v>
      </c>
      <c r="U22" s="110">
        <f t="shared" si="16"/>
        <v>123000</v>
      </c>
      <c r="V22" s="128">
        <f ca="1">L22*CreditCardPointsEarnedLookup!$B$6</f>
        <v>450</v>
      </c>
      <c r="W22" s="126">
        <f ca="1">$C22*CreditCardPointsEarnedLookup!$E$6</f>
        <v>250</v>
      </c>
      <c r="X22" s="61">
        <f ca="1">$E22*CreditCardPointsEarnedLookup!$F$6</f>
        <v>450</v>
      </c>
      <c r="Y22" s="110">
        <f t="shared" si="17"/>
        <v>23000</v>
      </c>
      <c r="Z22" s="128">
        <f ca="1">P22*CreditCardPointsEarnedLookup!$B$7</f>
        <v>1350</v>
      </c>
      <c r="AA22" s="126">
        <f ca="1">$C22*CreditCardPointsEarnedLookup!$E$7</f>
        <v>500</v>
      </c>
      <c r="AB22" s="61">
        <f ca="1">$E22*CreditCardPointsEarnedLookup!$F$7</f>
        <v>450</v>
      </c>
      <c r="AC22" s="110">
        <f t="shared" si="18"/>
        <v>46000</v>
      </c>
      <c r="AD22" s="128">
        <f ca="1">T22*CreditCardPointsEarnedLookup!$B$8</f>
        <v>1350</v>
      </c>
      <c r="AE22" s="126">
        <f ca="1">$C22*CreditCardPointsEarnedLookup!$E$8</f>
        <v>500</v>
      </c>
      <c r="AF22" s="61">
        <f ca="1">$E22*CreditCardPointsEarnedLookup!$F$8</f>
        <v>450</v>
      </c>
      <c r="AG22" s="110">
        <f t="shared" si="19"/>
        <v>46000</v>
      </c>
      <c r="AI22" s="87" t="str">
        <f ca="1">IF(M22&gt;=Paris_Hotel_Summary!$D$2,Paris_Hotel_Summary!$B$2,IF(M22&gt;=Paris_Hotel_Summary!$D$3,Paris_Hotel_Summary!$B$3," "))</f>
        <v xml:space="preserve"> </v>
      </c>
      <c r="AJ22" s="17" t="str">
        <f ca="1">IF(I22&gt;=Paris_Hotel_Summary!$D$4,Paris_Hotel_Summary!$B$4,IF(I22&gt;=Paris_Hotel_Summary!$D$5,Paris_Hotel_Summary!$B$5," "))</f>
        <v>Le Méridien</v>
      </c>
      <c r="AK22" s="17" t="str">
        <f ca="1">IF(Q22&gt;=Paris_Hotel_Summary!$D$6,Paris_Hotel_Summary!$B$6,IF(Q22&gt;=Paris_Hotel_Summary!$D$7,Paris_Hotel_Summary!$B$7," "))</f>
        <v xml:space="preserve"> </v>
      </c>
      <c r="AL22" t="str">
        <f t="shared" si="0"/>
        <v>no</v>
      </c>
      <c r="AM22">
        <f t="shared" si="1"/>
        <v>20</v>
      </c>
      <c r="AN22" t="str">
        <f t="shared" si="2"/>
        <v>yes</v>
      </c>
      <c r="AO22">
        <f t="shared" si="3"/>
        <v>20</v>
      </c>
      <c r="AP22" t="str">
        <f t="shared" si="4"/>
        <v>no</v>
      </c>
      <c r="AQ22">
        <f t="shared" si="5"/>
        <v>20</v>
      </c>
      <c r="AR22" s="87" t="str">
        <f ca="1">IF(Y22&gt;='Airline Points Earned'!$J$60,Ticket, " ")</f>
        <v xml:space="preserve"> </v>
      </c>
      <c r="AS22" s="17" t="str">
        <f ca="1">IF(AG22&gt;='Airline Points Earned'!$J$61,Ticket, " ")</f>
        <v xml:space="preserve"> </v>
      </c>
      <c r="AT22" s="32" t="str">
        <f ca="1">IF(AC22&gt;='Airline Points Earned'!$J$62,Ticket, " ")</f>
        <v xml:space="preserve"> </v>
      </c>
      <c r="AU22" t="str">
        <f t="shared" si="6"/>
        <v>no</v>
      </c>
      <c r="AV22">
        <f t="shared" si="7"/>
        <v>20</v>
      </c>
      <c r="AW22" t="str">
        <f t="shared" si="8"/>
        <v>no</v>
      </c>
      <c r="AX22">
        <f t="shared" si="9"/>
        <v>20</v>
      </c>
      <c r="AY22" t="str">
        <f t="shared" si="10"/>
        <v>no</v>
      </c>
      <c r="AZ22">
        <f t="shared" si="11"/>
        <v>20</v>
      </c>
    </row>
    <row r="23" spans="1:52">
      <c r="A23" s="30">
        <f t="shared" si="12"/>
        <v>21</v>
      </c>
      <c r="B23" s="30" t="str">
        <f ca="1">'Consultant profile'!M27</f>
        <v>Albany NY</v>
      </c>
      <c r="C23" s="18">
        <f ca="1">'Consultant profile'!P27</f>
        <v>250</v>
      </c>
      <c r="D23" s="18">
        <f ca="1">'Consultant profile'!R27</f>
        <v>750</v>
      </c>
      <c r="E23" s="18">
        <f ca="1">'Consultant profile'!U27</f>
        <v>450</v>
      </c>
      <c r="F23" s="128">
        <f ca="1">(IF('Consultant profile'!Z27="Platinum Preferred Guest",5,IF('Consultant profile'!Z27="Gold Preferred Guest",4,2)))*D23</f>
        <v>3750</v>
      </c>
      <c r="G23" s="126">
        <f ca="1">$C23*CreditCardPointsEarnedLookup!$E$2</f>
        <v>250</v>
      </c>
      <c r="H23" s="61">
        <f ca="1">$E23*CreditCardPointsEarnedLookup!$F$2</f>
        <v>450</v>
      </c>
      <c r="I23" s="110">
        <f t="shared" si="13"/>
        <v>69450</v>
      </c>
      <c r="J23" s="128">
        <f ca="1">D23*CreditCardPointsEarnedLookup!$B$3</f>
        <v>3750</v>
      </c>
      <c r="K23" s="126">
        <f ca="1">$C23*CreditCardPointsEarnedLookup!$E$3</f>
        <v>500</v>
      </c>
      <c r="L23" s="61">
        <f ca="1">$E23*CreditCardPointsEarnedLookup!$F$3</f>
        <v>450</v>
      </c>
      <c r="M23" s="110">
        <f t="shared" si="14"/>
        <v>98700</v>
      </c>
      <c r="N23" s="128">
        <f ca="1">D23*CreditCardPointsEarnedLookup!$B$4</f>
        <v>4500</v>
      </c>
      <c r="O23" s="126">
        <f ca="1">$C23*CreditCardPointsEarnedLookup!$E$4</f>
        <v>750</v>
      </c>
      <c r="P23" s="61">
        <f ca="1">$E23*CreditCardPointsEarnedLookup!$F$4</f>
        <v>1350</v>
      </c>
      <c r="Q23" s="110">
        <f t="shared" si="15"/>
        <v>138600</v>
      </c>
      <c r="R23" s="128">
        <f ca="1">H23*CreditCardPointsEarnedLookup!$B$5</f>
        <v>4050</v>
      </c>
      <c r="S23" s="126">
        <f ca="1">$C23*CreditCardPointsEarnedLookup!$E$5</f>
        <v>750</v>
      </c>
      <c r="T23" s="61">
        <f ca="1">$E23*CreditCardPointsEarnedLookup!$F$5</f>
        <v>1350</v>
      </c>
      <c r="U23" s="110">
        <f t="shared" si="16"/>
        <v>129150</v>
      </c>
      <c r="V23" s="128">
        <f ca="1">L23*CreditCardPointsEarnedLookup!$B$6</f>
        <v>450</v>
      </c>
      <c r="W23" s="126">
        <f ca="1">$C23*CreditCardPointsEarnedLookup!$E$6</f>
        <v>250</v>
      </c>
      <c r="X23" s="61">
        <f ca="1">$E23*CreditCardPointsEarnedLookup!$F$6</f>
        <v>450</v>
      </c>
      <c r="Y23" s="110">
        <f t="shared" si="17"/>
        <v>24150</v>
      </c>
      <c r="Z23" s="128">
        <f ca="1">P23*CreditCardPointsEarnedLookup!$B$7</f>
        <v>1350</v>
      </c>
      <c r="AA23" s="126">
        <f ca="1">$C23*CreditCardPointsEarnedLookup!$E$7</f>
        <v>500</v>
      </c>
      <c r="AB23" s="61">
        <f ca="1">$E23*CreditCardPointsEarnedLookup!$F$7</f>
        <v>450</v>
      </c>
      <c r="AC23" s="110">
        <f t="shared" si="18"/>
        <v>48300</v>
      </c>
      <c r="AD23" s="128">
        <f ca="1">T23*CreditCardPointsEarnedLookup!$B$8</f>
        <v>1350</v>
      </c>
      <c r="AE23" s="126">
        <f ca="1">$C23*CreditCardPointsEarnedLookup!$E$8</f>
        <v>500</v>
      </c>
      <c r="AF23" s="61">
        <f ca="1">$E23*CreditCardPointsEarnedLookup!$F$8</f>
        <v>450</v>
      </c>
      <c r="AG23" s="110">
        <f t="shared" si="19"/>
        <v>48300</v>
      </c>
      <c r="AI23" s="87" t="str">
        <f ca="1">IF(M23&gt;=Paris_Hotel_Summary!$D$2,Paris_Hotel_Summary!$B$2,IF(M23&gt;=Paris_Hotel_Summary!$D$3,Paris_Hotel_Summary!$B$3," "))</f>
        <v xml:space="preserve"> </v>
      </c>
      <c r="AJ23" s="17" t="str">
        <f ca="1">IF(I23&gt;=Paris_Hotel_Summary!$D$4,Paris_Hotel_Summary!$B$4,IF(I23&gt;=Paris_Hotel_Summary!$D$5,Paris_Hotel_Summary!$B$5," "))</f>
        <v>Le Méridien</v>
      </c>
      <c r="AK23" s="17" t="str">
        <f ca="1">IF(Q23&gt;=Paris_Hotel_Summary!$D$6,Paris_Hotel_Summary!$B$6,IF(Q23&gt;=Paris_Hotel_Summary!$D$7,Paris_Hotel_Summary!$B$7," "))</f>
        <v xml:space="preserve"> </v>
      </c>
      <c r="AL23" t="str">
        <f t="shared" si="0"/>
        <v>no</v>
      </c>
      <c r="AM23">
        <f t="shared" si="1"/>
        <v>21</v>
      </c>
      <c r="AN23" t="str">
        <f t="shared" si="2"/>
        <v>yes</v>
      </c>
      <c r="AO23">
        <f t="shared" si="3"/>
        <v>21</v>
      </c>
      <c r="AP23" t="str">
        <f t="shared" si="4"/>
        <v>no</v>
      </c>
      <c r="AQ23">
        <f t="shared" si="5"/>
        <v>21</v>
      </c>
      <c r="AR23" s="87" t="str">
        <f ca="1">IF(Y23&gt;='Airline Points Earned'!$J$60,Ticket, " ")</f>
        <v xml:space="preserve"> </v>
      </c>
      <c r="AS23" s="17" t="str">
        <f ca="1">IF(AG23&gt;='Airline Points Earned'!$J$61,Ticket, " ")</f>
        <v xml:space="preserve"> </v>
      </c>
      <c r="AT23" s="32" t="str">
        <f ca="1">IF(AC23&gt;='Airline Points Earned'!$J$62,Ticket, " ")</f>
        <v xml:space="preserve"> </v>
      </c>
      <c r="AU23" t="str">
        <f t="shared" si="6"/>
        <v>no</v>
      </c>
      <c r="AV23">
        <f t="shared" si="7"/>
        <v>21</v>
      </c>
      <c r="AW23" t="str">
        <f t="shared" si="8"/>
        <v>no</v>
      </c>
      <c r="AX23">
        <f t="shared" si="9"/>
        <v>21</v>
      </c>
      <c r="AY23" t="str">
        <f t="shared" si="10"/>
        <v>no</v>
      </c>
      <c r="AZ23">
        <f t="shared" si="11"/>
        <v>21</v>
      </c>
    </row>
    <row r="24" spans="1:52">
      <c r="A24" s="30">
        <f t="shared" si="12"/>
        <v>22</v>
      </c>
      <c r="B24" s="30" t="str">
        <f ca="1">'Consultant profile'!M28</f>
        <v>Albany NY</v>
      </c>
      <c r="C24" s="18">
        <f ca="1">'Consultant profile'!P28</f>
        <v>250</v>
      </c>
      <c r="D24" s="18">
        <f ca="1">'Consultant profile'!R28</f>
        <v>750</v>
      </c>
      <c r="E24" s="18">
        <f ca="1">'Consultant profile'!U28</f>
        <v>450</v>
      </c>
      <c r="F24" s="128">
        <f ca="1">(IF('Consultant profile'!Z28="Platinum Preferred Guest",5,IF('Consultant profile'!Z28="Gold Preferred Guest",4,2)))*D24</f>
        <v>3750</v>
      </c>
      <c r="G24" s="126">
        <f ca="1">$C24*CreditCardPointsEarnedLookup!$E$2</f>
        <v>250</v>
      </c>
      <c r="H24" s="61">
        <f ca="1">$E24*CreditCardPointsEarnedLookup!$F$2</f>
        <v>450</v>
      </c>
      <c r="I24" s="110">
        <f t="shared" si="13"/>
        <v>73900</v>
      </c>
      <c r="J24" s="128">
        <f ca="1">D24*CreditCardPointsEarnedLookup!$B$3</f>
        <v>3750</v>
      </c>
      <c r="K24" s="126">
        <f ca="1">$C24*CreditCardPointsEarnedLookup!$E$3</f>
        <v>500</v>
      </c>
      <c r="L24" s="61">
        <f ca="1">$E24*CreditCardPointsEarnedLookup!$F$3</f>
        <v>450</v>
      </c>
      <c r="M24" s="110">
        <f t="shared" si="14"/>
        <v>103400</v>
      </c>
      <c r="N24" s="128">
        <f ca="1">D24*CreditCardPointsEarnedLookup!$B$4</f>
        <v>4500</v>
      </c>
      <c r="O24" s="126">
        <f ca="1">$C24*CreditCardPointsEarnedLookup!$E$4</f>
        <v>750</v>
      </c>
      <c r="P24" s="61">
        <f ca="1">$E24*CreditCardPointsEarnedLookup!$F$4</f>
        <v>1350</v>
      </c>
      <c r="Q24" s="110">
        <f t="shared" si="15"/>
        <v>145200</v>
      </c>
      <c r="R24" s="128">
        <f ca="1">H24*CreditCardPointsEarnedLookup!$B$5</f>
        <v>4050</v>
      </c>
      <c r="S24" s="126">
        <f ca="1">$C24*CreditCardPointsEarnedLookup!$E$5</f>
        <v>750</v>
      </c>
      <c r="T24" s="61">
        <f ca="1">$E24*CreditCardPointsEarnedLookup!$F$5</f>
        <v>1350</v>
      </c>
      <c r="U24" s="110">
        <f t="shared" si="16"/>
        <v>135300</v>
      </c>
      <c r="V24" s="128">
        <f ca="1">L24*CreditCardPointsEarnedLookup!$B$6</f>
        <v>450</v>
      </c>
      <c r="W24" s="126">
        <f ca="1">$C24*CreditCardPointsEarnedLookup!$E$6</f>
        <v>250</v>
      </c>
      <c r="X24" s="61">
        <f ca="1">$E24*CreditCardPointsEarnedLookup!$F$6</f>
        <v>450</v>
      </c>
      <c r="Y24" s="110">
        <f t="shared" si="17"/>
        <v>25300</v>
      </c>
      <c r="Z24" s="128">
        <f ca="1">P24*CreditCardPointsEarnedLookup!$B$7</f>
        <v>1350</v>
      </c>
      <c r="AA24" s="126">
        <f ca="1">$C24*CreditCardPointsEarnedLookup!$E$7</f>
        <v>500</v>
      </c>
      <c r="AB24" s="61">
        <f ca="1">$E24*CreditCardPointsEarnedLookup!$F$7</f>
        <v>450</v>
      </c>
      <c r="AC24" s="110">
        <f t="shared" si="18"/>
        <v>50600</v>
      </c>
      <c r="AD24" s="128">
        <f ca="1">T24*CreditCardPointsEarnedLookup!$B$8</f>
        <v>1350</v>
      </c>
      <c r="AE24" s="126">
        <f ca="1">$C24*CreditCardPointsEarnedLookup!$E$8</f>
        <v>500</v>
      </c>
      <c r="AF24" s="61">
        <f ca="1">$E24*CreditCardPointsEarnedLookup!$F$8</f>
        <v>450</v>
      </c>
      <c r="AG24" s="110">
        <f t="shared" si="19"/>
        <v>50600</v>
      </c>
      <c r="AI24" s="87" t="str">
        <f ca="1">IF(M24&gt;=Paris_Hotel_Summary!$D$2,Paris_Hotel_Summary!$B$2,IF(M24&gt;=Paris_Hotel_Summary!$D$3,Paris_Hotel_Summary!$B$3," "))</f>
        <v xml:space="preserve"> </v>
      </c>
      <c r="AJ24" s="17" t="str">
        <f ca="1">IF(I24&gt;=Paris_Hotel_Summary!$D$4,Paris_Hotel_Summary!$B$4,IF(I24&gt;=Paris_Hotel_Summary!$D$5,Paris_Hotel_Summary!$B$5," "))</f>
        <v>Le Méridien</v>
      </c>
      <c r="AK24" s="17" t="str">
        <f ca="1">IF(Q24&gt;=Paris_Hotel_Summary!$D$6,Paris_Hotel_Summary!$B$6,IF(Q24&gt;=Paris_Hotel_Summary!$D$7,Paris_Hotel_Summary!$B$7," "))</f>
        <v xml:space="preserve"> </v>
      </c>
      <c r="AL24" t="str">
        <f t="shared" si="0"/>
        <v>no</v>
      </c>
      <c r="AM24">
        <f t="shared" si="1"/>
        <v>22</v>
      </c>
      <c r="AN24" t="str">
        <f t="shared" si="2"/>
        <v>yes</v>
      </c>
      <c r="AO24">
        <f t="shared" si="3"/>
        <v>22</v>
      </c>
      <c r="AP24" t="str">
        <f t="shared" si="4"/>
        <v>no</v>
      </c>
      <c r="AQ24">
        <f t="shared" si="5"/>
        <v>22</v>
      </c>
      <c r="AR24" s="87" t="str">
        <f ca="1">IF(Y24&gt;='Airline Points Earned'!$J$60,Ticket, " ")</f>
        <v xml:space="preserve"> </v>
      </c>
      <c r="AS24" s="17" t="str">
        <f ca="1">IF(AG24&gt;='Airline Points Earned'!$J$61,Ticket, " ")</f>
        <v xml:space="preserve"> </v>
      </c>
      <c r="AT24" s="32" t="str">
        <f ca="1">IF(AC24&gt;='Airline Points Earned'!$J$62,Ticket, " ")</f>
        <v xml:space="preserve"> </v>
      </c>
      <c r="AU24" t="str">
        <f t="shared" si="6"/>
        <v>no</v>
      </c>
      <c r="AV24">
        <f t="shared" si="7"/>
        <v>22</v>
      </c>
      <c r="AW24" t="str">
        <f t="shared" si="8"/>
        <v>no</v>
      </c>
      <c r="AX24">
        <f t="shared" si="9"/>
        <v>22</v>
      </c>
      <c r="AY24" t="str">
        <f t="shared" si="10"/>
        <v>no</v>
      </c>
      <c r="AZ24">
        <f t="shared" si="11"/>
        <v>22</v>
      </c>
    </row>
    <row r="25" spans="1:52">
      <c r="A25" s="30">
        <f t="shared" si="12"/>
        <v>23</v>
      </c>
      <c r="B25" s="30" t="str">
        <f ca="1">'Consultant profile'!M29</f>
        <v>Albany NY</v>
      </c>
      <c r="C25" s="18">
        <f ca="1">'Consultant profile'!P29</f>
        <v>250</v>
      </c>
      <c r="D25" s="18">
        <f ca="1">'Consultant profile'!R29</f>
        <v>750</v>
      </c>
      <c r="E25" s="18">
        <f ca="1">'Consultant profile'!U29</f>
        <v>450</v>
      </c>
      <c r="F25" s="128">
        <f ca="1">(IF('Consultant profile'!Z29="Platinum Preferred Guest",5,IF('Consultant profile'!Z29="Gold Preferred Guest",4,2)))*D25</f>
        <v>3750</v>
      </c>
      <c r="G25" s="126">
        <f ca="1">$C25*CreditCardPointsEarnedLookup!$E$2</f>
        <v>250</v>
      </c>
      <c r="H25" s="61">
        <f ca="1">$E25*CreditCardPointsEarnedLookup!$F$2</f>
        <v>450</v>
      </c>
      <c r="I25" s="110">
        <f t="shared" si="13"/>
        <v>78350</v>
      </c>
      <c r="J25" s="128">
        <f ca="1">D25*CreditCardPointsEarnedLookup!$B$3</f>
        <v>3750</v>
      </c>
      <c r="K25" s="126">
        <f ca="1">$C25*CreditCardPointsEarnedLookup!$E$3</f>
        <v>500</v>
      </c>
      <c r="L25" s="61">
        <f ca="1">$E25*CreditCardPointsEarnedLookup!$F$3</f>
        <v>450</v>
      </c>
      <c r="M25" s="110">
        <f t="shared" si="14"/>
        <v>108100</v>
      </c>
      <c r="N25" s="128">
        <f ca="1">D25*CreditCardPointsEarnedLookup!$B$4</f>
        <v>4500</v>
      </c>
      <c r="O25" s="126">
        <f ca="1">$C25*CreditCardPointsEarnedLookup!$E$4</f>
        <v>750</v>
      </c>
      <c r="P25" s="61">
        <f ca="1">$E25*CreditCardPointsEarnedLookup!$F$4</f>
        <v>1350</v>
      </c>
      <c r="Q25" s="110">
        <f t="shared" si="15"/>
        <v>151800</v>
      </c>
      <c r="R25" s="128">
        <f ca="1">H25*CreditCardPointsEarnedLookup!$B$5</f>
        <v>4050</v>
      </c>
      <c r="S25" s="126">
        <f ca="1">$C25*CreditCardPointsEarnedLookup!$E$5</f>
        <v>750</v>
      </c>
      <c r="T25" s="61">
        <f ca="1">$E25*CreditCardPointsEarnedLookup!$F$5</f>
        <v>1350</v>
      </c>
      <c r="U25" s="110">
        <f t="shared" si="16"/>
        <v>141450</v>
      </c>
      <c r="V25" s="128">
        <f ca="1">L25*CreditCardPointsEarnedLookup!$B$6</f>
        <v>450</v>
      </c>
      <c r="W25" s="126">
        <f ca="1">$C25*CreditCardPointsEarnedLookup!$E$6</f>
        <v>250</v>
      </c>
      <c r="X25" s="61">
        <f ca="1">$E25*CreditCardPointsEarnedLookup!$F$6</f>
        <v>450</v>
      </c>
      <c r="Y25" s="110">
        <f t="shared" si="17"/>
        <v>26450</v>
      </c>
      <c r="Z25" s="128">
        <f ca="1">P25*CreditCardPointsEarnedLookup!$B$7</f>
        <v>1350</v>
      </c>
      <c r="AA25" s="126">
        <f ca="1">$C25*CreditCardPointsEarnedLookup!$E$7</f>
        <v>500</v>
      </c>
      <c r="AB25" s="61">
        <f ca="1">$E25*CreditCardPointsEarnedLookup!$F$7</f>
        <v>450</v>
      </c>
      <c r="AC25" s="110">
        <f t="shared" si="18"/>
        <v>52900</v>
      </c>
      <c r="AD25" s="128">
        <f ca="1">T25*CreditCardPointsEarnedLookup!$B$8</f>
        <v>1350</v>
      </c>
      <c r="AE25" s="126">
        <f ca="1">$C25*CreditCardPointsEarnedLookup!$E$8</f>
        <v>500</v>
      </c>
      <c r="AF25" s="61">
        <f ca="1">$E25*CreditCardPointsEarnedLookup!$F$8</f>
        <v>450</v>
      </c>
      <c r="AG25" s="110">
        <f t="shared" si="19"/>
        <v>52900</v>
      </c>
      <c r="AI25" s="87" t="str">
        <f ca="1">IF(M25&gt;=Paris_Hotel_Summary!$D$2,Paris_Hotel_Summary!$B$2,IF(M25&gt;=Paris_Hotel_Summary!$D$3,Paris_Hotel_Summary!$B$3," "))</f>
        <v xml:space="preserve"> </v>
      </c>
      <c r="AJ25" s="17" t="str">
        <f ca="1">IF(I25&gt;=Paris_Hotel_Summary!$D$4,Paris_Hotel_Summary!$B$4,IF(I25&gt;=Paris_Hotel_Summary!$D$5,Paris_Hotel_Summary!$B$5," "))</f>
        <v>Le Méridien</v>
      </c>
      <c r="AK25" s="17" t="str">
        <f ca="1">IF(Q25&gt;=Paris_Hotel_Summary!$D$6,Paris_Hotel_Summary!$B$6,IF(Q25&gt;=Paris_Hotel_Summary!$D$7,Paris_Hotel_Summary!$B$7," "))</f>
        <v xml:space="preserve"> </v>
      </c>
      <c r="AL25" t="str">
        <f t="shared" si="0"/>
        <v>no</v>
      </c>
      <c r="AM25">
        <f t="shared" si="1"/>
        <v>23</v>
      </c>
      <c r="AN25" t="str">
        <f t="shared" si="2"/>
        <v>yes</v>
      </c>
      <c r="AO25">
        <f t="shared" si="3"/>
        <v>23</v>
      </c>
      <c r="AP25" t="str">
        <f t="shared" si="4"/>
        <v>no</v>
      </c>
      <c r="AQ25">
        <f t="shared" si="5"/>
        <v>23</v>
      </c>
      <c r="AR25" s="87" t="str">
        <f ca="1">IF(Y25&gt;='Airline Points Earned'!$J$60,Ticket, " ")</f>
        <v xml:space="preserve"> </v>
      </c>
      <c r="AS25" s="17" t="str">
        <f ca="1">IF(AG25&gt;='Airline Points Earned'!$J$61,Ticket, " ")</f>
        <v xml:space="preserve"> </v>
      </c>
      <c r="AT25" s="32" t="str">
        <f ca="1">IF(AC25&gt;='Airline Points Earned'!$J$62,Ticket, " ")</f>
        <v xml:space="preserve"> </v>
      </c>
      <c r="AU25" t="str">
        <f t="shared" si="6"/>
        <v>no</v>
      </c>
      <c r="AV25">
        <f t="shared" si="7"/>
        <v>23</v>
      </c>
      <c r="AW25" t="str">
        <f t="shared" si="8"/>
        <v>no</v>
      </c>
      <c r="AX25">
        <f t="shared" si="9"/>
        <v>23</v>
      </c>
      <c r="AY25" t="str">
        <f t="shared" si="10"/>
        <v>no</v>
      </c>
      <c r="AZ25">
        <f t="shared" si="11"/>
        <v>23</v>
      </c>
    </row>
    <row r="26" spans="1:52">
      <c r="A26" s="30">
        <f t="shared" si="12"/>
        <v>24</v>
      </c>
      <c r="B26" s="30" t="str">
        <f ca="1">'Consultant profile'!M30</f>
        <v>Albany NY</v>
      </c>
      <c r="C26" s="18">
        <f ca="1">'Consultant profile'!P30</f>
        <v>250</v>
      </c>
      <c r="D26" s="18">
        <f ca="1">'Consultant profile'!R30</f>
        <v>750</v>
      </c>
      <c r="E26" s="18">
        <f ca="1">'Consultant profile'!U30</f>
        <v>450</v>
      </c>
      <c r="F26" s="128">
        <f ca="1">(IF('Consultant profile'!Z30="Platinum Preferred Guest",5,IF('Consultant profile'!Z30="Gold Preferred Guest",4,2)))*D26</f>
        <v>3750</v>
      </c>
      <c r="G26" s="126">
        <f ca="1">$C26*CreditCardPointsEarnedLookup!$E$2</f>
        <v>250</v>
      </c>
      <c r="H26" s="61">
        <f ca="1">$E26*CreditCardPointsEarnedLookup!$F$2</f>
        <v>450</v>
      </c>
      <c r="I26" s="110">
        <f t="shared" si="13"/>
        <v>82800</v>
      </c>
      <c r="J26" s="128">
        <f ca="1">D26*CreditCardPointsEarnedLookup!$B$3</f>
        <v>3750</v>
      </c>
      <c r="K26" s="126">
        <f ca="1">$C26*CreditCardPointsEarnedLookup!$E$3</f>
        <v>500</v>
      </c>
      <c r="L26" s="61">
        <f ca="1">$E26*CreditCardPointsEarnedLookup!$F$3</f>
        <v>450</v>
      </c>
      <c r="M26" s="110">
        <f t="shared" si="14"/>
        <v>112800</v>
      </c>
      <c r="N26" s="128">
        <f ca="1">D26*CreditCardPointsEarnedLookup!$B$4</f>
        <v>4500</v>
      </c>
      <c r="O26" s="126">
        <f ca="1">$C26*CreditCardPointsEarnedLookup!$E$4</f>
        <v>750</v>
      </c>
      <c r="P26" s="61">
        <f ca="1">$E26*CreditCardPointsEarnedLookup!$F$4</f>
        <v>1350</v>
      </c>
      <c r="Q26" s="110">
        <f t="shared" si="15"/>
        <v>158400</v>
      </c>
      <c r="R26" s="128">
        <f ca="1">H26*CreditCardPointsEarnedLookup!$B$5</f>
        <v>4050</v>
      </c>
      <c r="S26" s="126">
        <f ca="1">$C26*CreditCardPointsEarnedLookup!$E$5</f>
        <v>750</v>
      </c>
      <c r="T26" s="61">
        <f ca="1">$E26*CreditCardPointsEarnedLookup!$F$5</f>
        <v>1350</v>
      </c>
      <c r="U26" s="110">
        <f t="shared" si="16"/>
        <v>147600</v>
      </c>
      <c r="V26" s="128">
        <f ca="1">L26*CreditCardPointsEarnedLookup!$B$6</f>
        <v>450</v>
      </c>
      <c r="W26" s="126">
        <f ca="1">$C26*CreditCardPointsEarnedLookup!$E$6</f>
        <v>250</v>
      </c>
      <c r="X26" s="61">
        <f ca="1">$E26*CreditCardPointsEarnedLookup!$F$6</f>
        <v>450</v>
      </c>
      <c r="Y26" s="110">
        <f t="shared" si="17"/>
        <v>27600</v>
      </c>
      <c r="Z26" s="128">
        <f ca="1">P26*CreditCardPointsEarnedLookup!$B$7</f>
        <v>1350</v>
      </c>
      <c r="AA26" s="126">
        <f ca="1">$C26*CreditCardPointsEarnedLookup!$E$7</f>
        <v>500</v>
      </c>
      <c r="AB26" s="61">
        <f ca="1">$E26*CreditCardPointsEarnedLookup!$F$7</f>
        <v>450</v>
      </c>
      <c r="AC26" s="110">
        <f t="shared" si="18"/>
        <v>55200</v>
      </c>
      <c r="AD26" s="128">
        <f ca="1">T26*CreditCardPointsEarnedLookup!$B$8</f>
        <v>1350</v>
      </c>
      <c r="AE26" s="126">
        <f ca="1">$C26*CreditCardPointsEarnedLookup!$E$8</f>
        <v>500</v>
      </c>
      <c r="AF26" s="61">
        <f ca="1">$E26*CreditCardPointsEarnedLookup!$F$8</f>
        <v>450</v>
      </c>
      <c r="AG26" s="110">
        <f t="shared" si="19"/>
        <v>55200</v>
      </c>
      <c r="AI26" s="87" t="str">
        <f ca="1">IF(M26&gt;=Paris_Hotel_Summary!$D$2,Paris_Hotel_Summary!$B$2,IF(M26&gt;=Paris_Hotel_Summary!$D$3,Paris_Hotel_Summary!$B$3," "))</f>
        <v xml:space="preserve"> </v>
      </c>
      <c r="AJ26" s="17" t="str">
        <f ca="1">IF(I26&gt;=Paris_Hotel_Summary!$D$4,Paris_Hotel_Summary!$B$4,IF(I26&gt;=Paris_Hotel_Summary!$D$5,Paris_Hotel_Summary!$B$5," "))</f>
        <v>Le Méridien</v>
      </c>
      <c r="AK26" s="17" t="str">
        <f ca="1">IF(Q26&gt;=Paris_Hotel_Summary!$D$6,Paris_Hotel_Summary!$B$6,IF(Q26&gt;=Paris_Hotel_Summary!$D$7,Paris_Hotel_Summary!$B$7," "))</f>
        <v xml:space="preserve"> </v>
      </c>
      <c r="AL26" t="str">
        <f t="shared" si="0"/>
        <v>no</v>
      </c>
      <c r="AM26">
        <f t="shared" si="1"/>
        <v>24</v>
      </c>
      <c r="AN26" t="str">
        <f t="shared" si="2"/>
        <v>yes</v>
      </c>
      <c r="AO26">
        <f t="shared" si="3"/>
        <v>24</v>
      </c>
      <c r="AP26" t="str">
        <f t="shared" si="4"/>
        <v>no</v>
      </c>
      <c r="AQ26">
        <f t="shared" si="5"/>
        <v>24</v>
      </c>
      <c r="AR26" s="87" t="str">
        <f ca="1">IF(Y26&gt;='Airline Points Earned'!$J$60,Ticket, " ")</f>
        <v xml:space="preserve"> </v>
      </c>
      <c r="AS26" s="17" t="str">
        <f ca="1">IF(AG26&gt;='Airline Points Earned'!$J$61,Ticket, " ")</f>
        <v xml:space="preserve"> </v>
      </c>
      <c r="AT26" s="32" t="str">
        <f ca="1">IF(AC26&gt;='Airline Points Earned'!$J$62,Ticket, " ")</f>
        <v xml:space="preserve"> </v>
      </c>
      <c r="AU26" t="str">
        <f t="shared" si="6"/>
        <v>no</v>
      </c>
      <c r="AV26">
        <f t="shared" si="7"/>
        <v>24</v>
      </c>
      <c r="AW26" t="str">
        <f t="shared" si="8"/>
        <v>no</v>
      </c>
      <c r="AX26">
        <f t="shared" si="9"/>
        <v>24</v>
      </c>
      <c r="AY26" t="str">
        <f t="shared" si="10"/>
        <v>no</v>
      </c>
      <c r="AZ26">
        <f t="shared" si="11"/>
        <v>24</v>
      </c>
    </row>
    <row r="27" spans="1:52">
      <c r="A27" s="30">
        <f t="shared" si="12"/>
        <v>25</v>
      </c>
      <c r="B27" s="30" t="str">
        <f ca="1">'Consultant profile'!M31</f>
        <v>Albany NY</v>
      </c>
      <c r="C27" s="18">
        <f ca="1">'Consultant profile'!P31</f>
        <v>250</v>
      </c>
      <c r="D27" s="18">
        <f ca="1">'Consultant profile'!R31</f>
        <v>750</v>
      </c>
      <c r="E27" s="18">
        <f ca="1">'Consultant profile'!U31</f>
        <v>450</v>
      </c>
      <c r="F27" s="128">
        <f ca="1">(IF('Consultant profile'!Z31="Platinum Preferred Guest",5,IF('Consultant profile'!Z31="Gold Preferred Guest",4,2)))*D27</f>
        <v>3750</v>
      </c>
      <c r="G27" s="126">
        <f ca="1">$C27*CreditCardPointsEarnedLookup!$E$2</f>
        <v>250</v>
      </c>
      <c r="H27" s="61">
        <f ca="1">$E27*CreditCardPointsEarnedLookup!$F$2</f>
        <v>450</v>
      </c>
      <c r="I27" s="110">
        <f t="shared" si="13"/>
        <v>87250</v>
      </c>
      <c r="J27" s="128">
        <f ca="1">D27*CreditCardPointsEarnedLookup!$B$3</f>
        <v>3750</v>
      </c>
      <c r="K27" s="126">
        <f ca="1">$C27*CreditCardPointsEarnedLookup!$E$3</f>
        <v>500</v>
      </c>
      <c r="L27" s="61">
        <f ca="1">$E27*CreditCardPointsEarnedLookup!$F$3</f>
        <v>450</v>
      </c>
      <c r="M27" s="110">
        <f t="shared" si="14"/>
        <v>117500</v>
      </c>
      <c r="N27" s="128">
        <f ca="1">D27*CreditCardPointsEarnedLookup!$B$4</f>
        <v>4500</v>
      </c>
      <c r="O27" s="126">
        <f ca="1">$C27*CreditCardPointsEarnedLookup!$E$4</f>
        <v>750</v>
      </c>
      <c r="P27" s="61">
        <f ca="1">$E27*CreditCardPointsEarnedLookup!$F$4</f>
        <v>1350</v>
      </c>
      <c r="Q27" s="110">
        <f t="shared" si="15"/>
        <v>165000</v>
      </c>
      <c r="R27" s="128">
        <f ca="1">H27*CreditCardPointsEarnedLookup!$B$5</f>
        <v>4050</v>
      </c>
      <c r="S27" s="126">
        <f ca="1">$C27*CreditCardPointsEarnedLookup!$E$5</f>
        <v>750</v>
      </c>
      <c r="T27" s="61">
        <f ca="1">$E27*CreditCardPointsEarnedLookup!$F$5</f>
        <v>1350</v>
      </c>
      <c r="U27" s="110">
        <f t="shared" si="16"/>
        <v>153750</v>
      </c>
      <c r="V27" s="128">
        <f ca="1">L27*CreditCardPointsEarnedLookup!$B$6</f>
        <v>450</v>
      </c>
      <c r="W27" s="126">
        <f ca="1">$C27*CreditCardPointsEarnedLookup!$E$6</f>
        <v>250</v>
      </c>
      <c r="X27" s="61">
        <f ca="1">$E27*CreditCardPointsEarnedLookup!$F$6</f>
        <v>450</v>
      </c>
      <c r="Y27" s="110">
        <f t="shared" si="17"/>
        <v>28750</v>
      </c>
      <c r="Z27" s="128">
        <f ca="1">P27*CreditCardPointsEarnedLookup!$B$7</f>
        <v>1350</v>
      </c>
      <c r="AA27" s="126">
        <f ca="1">$C27*CreditCardPointsEarnedLookup!$E$7</f>
        <v>500</v>
      </c>
      <c r="AB27" s="61">
        <f ca="1">$E27*CreditCardPointsEarnedLookup!$F$7</f>
        <v>450</v>
      </c>
      <c r="AC27" s="110">
        <f t="shared" si="18"/>
        <v>57500</v>
      </c>
      <c r="AD27" s="128">
        <f ca="1">T27*CreditCardPointsEarnedLookup!$B$8</f>
        <v>1350</v>
      </c>
      <c r="AE27" s="126">
        <f ca="1">$C27*CreditCardPointsEarnedLookup!$E$8</f>
        <v>500</v>
      </c>
      <c r="AF27" s="61">
        <f ca="1">$E27*CreditCardPointsEarnedLookup!$F$8</f>
        <v>450</v>
      </c>
      <c r="AG27" s="110">
        <f t="shared" si="19"/>
        <v>57500</v>
      </c>
      <c r="AI27" s="87" t="str">
        <f ca="1">IF(M27&gt;=Paris_Hotel_Summary!$D$2,Paris_Hotel_Summary!$B$2,IF(M27&gt;=Paris_Hotel_Summary!$D$3,Paris_Hotel_Summary!$B$3," "))</f>
        <v xml:space="preserve"> </v>
      </c>
      <c r="AJ27" s="17" t="str">
        <f ca="1">IF(I27&gt;=Paris_Hotel_Summary!$D$4,Paris_Hotel_Summary!$B$4,IF(I27&gt;=Paris_Hotel_Summary!$D$5,Paris_Hotel_Summary!$B$5," "))</f>
        <v>Le Méridien</v>
      </c>
      <c r="AK27" s="17" t="str">
        <f ca="1">IF(Q27&gt;=Paris_Hotel_Summary!$D$6,Paris_Hotel_Summary!$B$6,IF(Q27&gt;=Paris_Hotel_Summary!$D$7,Paris_Hotel_Summary!$B$7," "))</f>
        <v xml:space="preserve"> </v>
      </c>
      <c r="AL27" t="str">
        <f t="shared" si="0"/>
        <v>no</v>
      </c>
      <c r="AM27">
        <f t="shared" si="1"/>
        <v>25</v>
      </c>
      <c r="AN27" t="str">
        <f t="shared" si="2"/>
        <v>yes</v>
      </c>
      <c r="AO27">
        <f t="shared" si="3"/>
        <v>25</v>
      </c>
      <c r="AP27" t="str">
        <f t="shared" si="4"/>
        <v>no</v>
      </c>
      <c r="AQ27">
        <f t="shared" si="5"/>
        <v>25</v>
      </c>
      <c r="AR27" s="87" t="str">
        <f ca="1">IF(Y27&gt;='Airline Points Earned'!$J$60,Ticket, " ")</f>
        <v xml:space="preserve"> </v>
      </c>
      <c r="AS27" s="17" t="str">
        <f ca="1">IF(AG27&gt;='Airline Points Earned'!$J$61,Ticket, " ")</f>
        <v xml:space="preserve"> </v>
      </c>
      <c r="AT27" s="32" t="str">
        <f ca="1">IF(AC27&gt;='Airline Points Earned'!$J$62,Ticket, " ")</f>
        <v xml:space="preserve"> </v>
      </c>
      <c r="AU27" t="str">
        <f t="shared" si="6"/>
        <v>no</v>
      </c>
      <c r="AV27">
        <f t="shared" si="7"/>
        <v>25</v>
      </c>
      <c r="AW27" t="str">
        <f t="shared" si="8"/>
        <v>no</v>
      </c>
      <c r="AX27">
        <f t="shared" si="9"/>
        <v>25</v>
      </c>
      <c r="AY27" t="str">
        <f t="shared" si="10"/>
        <v>no</v>
      </c>
      <c r="AZ27">
        <f t="shared" si="11"/>
        <v>25</v>
      </c>
    </row>
    <row r="28" spans="1:52">
      <c r="A28" s="30">
        <f t="shared" si="12"/>
        <v>26</v>
      </c>
      <c r="B28" s="30" t="str">
        <f ca="1">'Consultant profile'!M32</f>
        <v>Albany NY</v>
      </c>
      <c r="C28" s="18">
        <f ca="1">'Consultant profile'!P32</f>
        <v>250</v>
      </c>
      <c r="D28" s="18">
        <f ca="1">'Consultant profile'!R32</f>
        <v>750</v>
      </c>
      <c r="E28" s="18">
        <f ca="1">'Consultant profile'!U32</f>
        <v>450</v>
      </c>
      <c r="F28" s="128">
        <f ca="1">(IF('Consultant profile'!Z32="Platinum Preferred Guest",5,IF('Consultant profile'!Z32="Gold Preferred Guest",4,2)))*D28</f>
        <v>3750</v>
      </c>
      <c r="G28" s="126">
        <f ca="1">$C28*CreditCardPointsEarnedLookup!$E$2</f>
        <v>250</v>
      </c>
      <c r="H28" s="61">
        <f ca="1">$E28*CreditCardPointsEarnedLookup!$F$2</f>
        <v>450</v>
      </c>
      <c r="I28" s="110">
        <f t="shared" si="13"/>
        <v>91700</v>
      </c>
      <c r="J28" s="128">
        <f ca="1">D28*CreditCardPointsEarnedLookup!$B$3</f>
        <v>3750</v>
      </c>
      <c r="K28" s="126">
        <f ca="1">$C28*CreditCardPointsEarnedLookup!$E$3</f>
        <v>500</v>
      </c>
      <c r="L28" s="61">
        <f ca="1">$E28*CreditCardPointsEarnedLookup!$F$3</f>
        <v>450</v>
      </c>
      <c r="M28" s="110">
        <f t="shared" si="14"/>
        <v>122200</v>
      </c>
      <c r="N28" s="128">
        <f ca="1">D28*CreditCardPointsEarnedLookup!$B$4</f>
        <v>4500</v>
      </c>
      <c r="O28" s="126">
        <f ca="1">$C28*CreditCardPointsEarnedLookup!$E$4</f>
        <v>750</v>
      </c>
      <c r="P28" s="61">
        <f ca="1">$E28*CreditCardPointsEarnedLookup!$F$4</f>
        <v>1350</v>
      </c>
      <c r="Q28" s="110">
        <f t="shared" si="15"/>
        <v>171600</v>
      </c>
      <c r="R28" s="128">
        <f ca="1">H28*CreditCardPointsEarnedLookup!$B$5</f>
        <v>4050</v>
      </c>
      <c r="S28" s="126">
        <f ca="1">$C28*CreditCardPointsEarnedLookup!$E$5</f>
        <v>750</v>
      </c>
      <c r="T28" s="61">
        <f ca="1">$E28*CreditCardPointsEarnedLookup!$F$5</f>
        <v>1350</v>
      </c>
      <c r="U28" s="110">
        <f t="shared" si="16"/>
        <v>159900</v>
      </c>
      <c r="V28" s="128">
        <f ca="1">L28*CreditCardPointsEarnedLookup!$B$6</f>
        <v>450</v>
      </c>
      <c r="W28" s="126">
        <f ca="1">$C28*CreditCardPointsEarnedLookup!$E$6</f>
        <v>250</v>
      </c>
      <c r="X28" s="61">
        <f ca="1">$E28*CreditCardPointsEarnedLookup!$F$6</f>
        <v>450</v>
      </c>
      <c r="Y28" s="110">
        <f t="shared" si="17"/>
        <v>29900</v>
      </c>
      <c r="Z28" s="128">
        <f ca="1">P28*CreditCardPointsEarnedLookup!$B$7</f>
        <v>1350</v>
      </c>
      <c r="AA28" s="126">
        <f ca="1">$C28*CreditCardPointsEarnedLookup!$E$7</f>
        <v>500</v>
      </c>
      <c r="AB28" s="61">
        <f ca="1">$E28*CreditCardPointsEarnedLookup!$F$7</f>
        <v>450</v>
      </c>
      <c r="AC28" s="110">
        <f t="shared" si="18"/>
        <v>59800</v>
      </c>
      <c r="AD28" s="128">
        <f ca="1">T28*CreditCardPointsEarnedLookup!$B$8</f>
        <v>1350</v>
      </c>
      <c r="AE28" s="126">
        <f ca="1">$C28*CreditCardPointsEarnedLookup!$E$8</f>
        <v>500</v>
      </c>
      <c r="AF28" s="61">
        <f ca="1">$E28*CreditCardPointsEarnedLookup!$F$8</f>
        <v>450</v>
      </c>
      <c r="AG28" s="110">
        <f t="shared" si="19"/>
        <v>59800</v>
      </c>
      <c r="AI28" s="87" t="str">
        <f ca="1">IF(M28&gt;=Paris_Hotel_Summary!$D$2,Paris_Hotel_Summary!$B$2,IF(M28&gt;=Paris_Hotel_Summary!$D$3,Paris_Hotel_Summary!$B$3," "))</f>
        <v xml:space="preserve"> </v>
      </c>
      <c r="AJ28" s="17" t="str">
        <f ca="1">IF(I28&gt;=Paris_Hotel_Summary!$D$4,Paris_Hotel_Summary!$B$4,IF(I28&gt;=Paris_Hotel_Summary!$D$5,Paris_Hotel_Summary!$B$5," "))</f>
        <v>Le Méridien</v>
      </c>
      <c r="AK28" s="17" t="str">
        <f ca="1">IF(Q28&gt;=Paris_Hotel_Summary!$D$6,Paris_Hotel_Summary!$B$6,IF(Q28&gt;=Paris_Hotel_Summary!$D$7,Paris_Hotel_Summary!$B$7," "))</f>
        <v xml:space="preserve"> </v>
      </c>
      <c r="AL28" t="str">
        <f t="shared" si="0"/>
        <v>no</v>
      </c>
      <c r="AM28">
        <f t="shared" si="1"/>
        <v>26</v>
      </c>
      <c r="AN28" t="str">
        <f t="shared" si="2"/>
        <v>yes</v>
      </c>
      <c r="AO28">
        <f t="shared" si="3"/>
        <v>26</v>
      </c>
      <c r="AP28" t="str">
        <f t="shared" si="4"/>
        <v>no</v>
      </c>
      <c r="AQ28">
        <f t="shared" si="5"/>
        <v>26</v>
      </c>
      <c r="AR28" s="87" t="str">
        <f ca="1">IF(Y28&gt;='Airline Points Earned'!$J$60,Ticket, " ")</f>
        <v xml:space="preserve"> </v>
      </c>
      <c r="AS28" s="17" t="str">
        <f ca="1">IF(AG28&gt;='Airline Points Earned'!$J$61,Ticket, " ")</f>
        <v xml:space="preserve"> </v>
      </c>
      <c r="AT28" s="32" t="str">
        <f ca="1">IF(AC28&gt;='Airline Points Earned'!$J$62,Ticket, " ")</f>
        <v xml:space="preserve"> </v>
      </c>
      <c r="AU28" t="str">
        <f t="shared" si="6"/>
        <v>no</v>
      </c>
      <c r="AV28">
        <f t="shared" si="7"/>
        <v>26</v>
      </c>
      <c r="AW28" t="str">
        <f t="shared" si="8"/>
        <v>no</v>
      </c>
      <c r="AX28">
        <f t="shared" si="9"/>
        <v>26</v>
      </c>
      <c r="AY28" t="str">
        <f t="shared" si="10"/>
        <v>no</v>
      </c>
      <c r="AZ28">
        <f t="shared" si="11"/>
        <v>26</v>
      </c>
    </row>
    <row r="29" spans="1:52">
      <c r="A29" s="30">
        <f t="shared" si="12"/>
        <v>27</v>
      </c>
      <c r="B29" s="30" t="str">
        <f ca="1">'Consultant profile'!M33</f>
        <v>Albany NY</v>
      </c>
      <c r="C29" s="18">
        <f ca="1">'Consultant profile'!P33</f>
        <v>250</v>
      </c>
      <c r="D29" s="18">
        <f ca="1">'Consultant profile'!R33</f>
        <v>750</v>
      </c>
      <c r="E29" s="18">
        <f ca="1">'Consultant profile'!U33</f>
        <v>450</v>
      </c>
      <c r="F29" s="128">
        <f ca="1">(IF('Consultant profile'!Z33="Platinum Preferred Guest",5,IF('Consultant profile'!Z33="Gold Preferred Guest",4,2)))*D29</f>
        <v>3750</v>
      </c>
      <c r="G29" s="126">
        <f ca="1">$C29*CreditCardPointsEarnedLookup!$E$2</f>
        <v>250</v>
      </c>
      <c r="H29" s="61">
        <f ca="1">$E29*CreditCardPointsEarnedLookup!$F$2</f>
        <v>450</v>
      </c>
      <c r="I29" s="110">
        <f t="shared" si="13"/>
        <v>96150</v>
      </c>
      <c r="J29" s="128">
        <f ca="1">D29*CreditCardPointsEarnedLookup!$B$3</f>
        <v>3750</v>
      </c>
      <c r="K29" s="126">
        <f ca="1">$C29*CreditCardPointsEarnedLookup!$E$3</f>
        <v>500</v>
      </c>
      <c r="L29" s="61">
        <f ca="1">$E29*CreditCardPointsEarnedLookup!$F$3</f>
        <v>450</v>
      </c>
      <c r="M29" s="110">
        <f t="shared" si="14"/>
        <v>126900</v>
      </c>
      <c r="N29" s="128">
        <f ca="1">D29*CreditCardPointsEarnedLookup!$B$4</f>
        <v>4500</v>
      </c>
      <c r="O29" s="126">
        <f ca="1">$C29*CreditCardPointsEarnedLookup!$E$4</f>
        <v>750</v>
      </c>
      <c r="P29" s="61">
        <f ca="1">$E29*CreditCardPointsEarnedLookup!$F$4</f>
        <v>1350</v>
      </c>
      <c r="Q29" s="110">
        <f t="shared" si="15"/>
        <v>178200</v>
      </c>
      <c r="R29" s="128">
        <f ca="1">H29*CreditCardPointsEarnedLookup!$B$5</f>
        <v>4050</v>
      </c>
      <c r="S29" s="126">
        <f ca="1">$C29*CreditCardPointsEarnedLookup!$E$5</f>
        <v>750</v>
      </c>
      <c r="T29" s="61">
        <f ca="1">$E29*CreditCardPointsEarnedLookup!$F$5</f>
        <v>1350</v>
      </c>
      <c r="U29" s="110">
        <f t="shared" si="16"/>
        <v>166050</v>
      </c>
      <c r="V29" s="128">
        <f ca="1">L29*CreditCardPointsEarnedLookup!$B$6</f>
        <v>450</v>
      </c>
      <c r="W29" s="126">
        <f ca="1">$C29*CreditCardPointsEarnedLookup!$E$6</f>
        <v>250</v>
      </c>
      <c r="X29" s="61">
        <f ca="1">$E29*CreditCardPointsEarnedLookup!$F$6</f>
        <v>450</v>
      </c>
      <c r="Y29" s="110">
        <f t="shared" si="17"/>
        <v>31050</v>
      </c>
      <c r="Z29" s="128">
        <f ca="1">P29*CreditCardPointsEarnedLookup!$B$7</f>
        <v>1350</v>
      </c>
      <c r="AA29" s="126">
        <f ca="1">$C29*CreditCardPointsEarnedLookup!$E$7</f>
        <v>500</v>
      </c>
      <c r="AB29" s="61">
        <f ca="1">$E29*CreditCardPointsEarnedLookup!$F$7</f>
        <v>450</v>
      </c>
      <c r="AC29" s="110">
        <f t="shared" si="18"/>
        <v>62100</v>
      </c>
      <c r="AD29" s="128">
        <f ca="1">T29*CreditCardPointsEarnedLookup!$B$8</f>
        <v>1350</v>
      </c>
      <c r="AE29" s="126">
        <f ca="1">$C29*CreditCardPointsEarnedLookup!$E$8</f>
        <v>500</v>
      </c>
      <c r="AF29" s="61">
        <f ca="1">$E29*CreditCardPointsEarnedLookup!$F$8</f>
        <v>450</v>
      </c>
      <c r="AG29" s="110">
        <f t="shared" si="19"/>
        <v>62100</v>
      </c>
      <c r="AI29" s="87" t="str">
        <f ca="1">IF(M29&gt;=Paris_Hotel_Summary!$D$2,Paris_Hotel_Summary!$B$2,IF(M29&gt;=Paris_Hotel_Summary!$D$3,Paris_Hotel_Summary!$B$3," "))</f>
        <v xml:space="preserve"> </v>
      </c>
      <c r="AJ29" s="17" t="str">
        <f ca="1">IF(I29&gt;=Paris_Hotel_Summary!$D$4,Paris_Hotel_Summary!$B$4,IF(I29&gt;=Paris_Hotel_Summary!$D$5,Paris_Hotel_Summary!$B$5," "))</f>
        <v>Le Méridien</v>
      </c>
      <c r="AK29" s="17" t="str">
        <f ca="1">IF(Q29&gt;=Paris_Hotel_Summary!$D$6,Paris_Hotel_Summary!$B$6,IF(Q29&gt;=Paris_Hotel_Summary!$D$7,Paris_Hotel_Summary!$B$7," "))</f>
        <v xml:space="preserve"> </v>
      </c>
      <c r="AL29" t="str">
        <f t="shared" si="0"/>
        <v>no</v>
      </c>
      <c r="AM29">
        <f t="shared" si="1"/>
        <v>27</v>
      </c>
      <c r="AN29" t="str">
        <f t="shared" si="2"/>
        <v>yes</v>
      </c>
      <c r="AO29">
        <f t="shared" si="3"/>
        <v>27</v>
      </c>
      <c r="AP29" t="str">
        <f t="shared" si="4"/>
        <v>no</v>
      </c>
      <c r="AQ29">
        <f t="shared" si="5"/>
        <v>27</v>
      </c>
      <c r="AR29" s="87" t="str">
        <f ca="1">IF(Y29&gt;='Airline Points Earned'!$J$60,Ticket, " ")</f>
        <v xml:space="preserve"> </v>
      </c>
      <c r="AS29" s="17" t="str">
        <f ca="1">IF(AG29&gt;='Airline Points Earned'!$J$61,Ticket, " ")</f>
        <v xml:space="preserve"> </v>
      </c>
      <c r="AT29" s="32" t="str">
        <f ca="1">IF(AC29&gt;='Airline Points Earned'!$J$62,Ticket, " ")</f>
        <v xml:space="preserve"> </v>
      </c>
      <c r="AU29" t="str">
        <f t="shared" si="6"/>
        <v>no</v>
      </c>
      <c r="AV29">
        <f t="shared" si="7"/>
        <v>27</v>
      </c>
      <c r="AW29" t="str">
        <f t="shared" si="8"/>
        <v>no</v>
      </c>
      <c r="AX29">
        <f t="shared" si="9"/>
        <v>27</v>
      </c>
      <c r="AY29" t="str">
        <f t="shared" si="10"/>
        <v>no</v>
      </c>
      <c r="AZ29">
        <f t="shared" si="11"/>
        <v>27</v>
      </c>
    </row>
    <row r="30" spans="1:52">
      <c r="A30" s="30">
        <f t="shared" si="12"/>
        <v>28</v>
      </c>
      <c r="B30" s="30" t="str">
        <f ca="1">'Consultant profile'!M34</f>
        <v>Albany NY</v>
      </c>
      <c r="C30" s="18">
        <f ca="1">'Consultant profile'!P34</f>
        <v>250</v>
      </c>
      <c r="D30" s="18">
        <f ca="1">'Consultant profile'!R34</f>
        <v>750</v>
      </c>
      <c r="E30" s="18">
        <f ca="1">'Consultant profile'!U34</f>
        <v>450</v>
      </c>
      <c r="F30" s="128">
        <f ca="1">(IF('Consultant profile'!Z34="Platinum Preferred Guest",5,IF('Consultant profile'!Z34="Gold Preferred Guest",4,2)))*D30</f>
        <v>3750</v>
      </c>
      <c r="G30" s="126">
        <f ca="1">$C30*CreditCardPointsEarnedLookup!$E$2</f>
        <v>250</v>
      </c>
      <c r="H30" s="61">
        <f ca="1">$E30*CreditCardPointsEarnedLookup!$F$2</f>
        <v>450</v>
      </c>
      <c r="I30" s="110">
        <f t="shared" si="13"/>
        <v>100600</v>
      </c>
      <c r="J30" s="128">
        <f ca="1">D30*CreditCardPointsEarnedLookup!$B$3</f>
        <v>3750</v>
      </c>
      <c r="K30" s="126">
        <f ca="1">$C30*CreditCardPointsEarnedLookup!$E$3</f>
        <v>500</v>
      </c>
      <c r="L30" s="61">
        <f ca="1">$E30*CreditCardPointsEarnedLookup!$F$3</f>
        <v>450</v>
      </c>
      <c r="M30" s="110">
        <f t="shared" si="14"/>
        <v>131600</v>
      </c>
      <c r="N30" s="128">
        <f ca="1">D30*CreditCardPointsEarnedLookup!$B$4</f>
        <v>4500</v>
      </c>
      <c r="O30" s="126">
        <f ca="1">$C30*CreditCardPointsEarnedLookup!$E$4</f>
        <v>750</v>
      </c>
      <c r="P30" s="61">
        <f ca="1">$E30*CreditCardPointsEarnedLookup!$F$4</f>
        <v>1350</v>
      </c>
      <c r="Q30" s="110">
        <f t="shared" si="15"/>
        <v>184800</v>
      </c>
      <c r="R30" s="128">
        <f ca="1">H30*CreditCardPointsEarnedLookup!$B$5</f>
        <v>4050</v>
      </c>
      <c r="S30" s="126">
        <f ca="1">$C30*CreditCardPointsEarnedLookup!$E$5</f>
        <v>750</v>
      </c>
      <c r="T30" s="61">
        <f ca="1">$E30*CreditCardPointsEarnedLookup!$F$5</f>
        <v>1350</v>
      </c>
      <c r="U30" s="110">
        <f t="shared" si="16"/>
        <v>172200</v>
      </c>
      <c r="V30" s="128">
        <f ca="1">L30*CreditCardPointsEarnedLookup!$B$6</f>
        <v>450</v>
      </c>
      <c r="W30" s="126">
        <f ca="1">$C30*CreditCardPointsEarnedLookup!$E$6</f>
        <v>250</v>
      </c>
      <c r="X30" s="61">
        <f ca="1">$E30*CreditCardPointsEarnedLookup!$F$6</f>
        <v>450</v>
      </c>
      <c r="Y30" s="110">
        <f t="shared" si="17"/>
        <v>32200</v>
      </c>
      <c r="Z30" s="128">
        <f ca="1">P30*CreditCardPointsEarnedLookup!$B$7</f>
        <v>1350</v>
      </c>
      <c r="AA30" s="126">
        <f ca="1">$C30*CreditCardPointsEarnedLookup!$E$7</f>
        <v>500</v>
      </c>
      <c r="AB30" s="61">
        <f ca="1">$E30*CreditCardPointsEarnedLookup!$F$7</f>
        <v>450</v>
      </c>
      <c r="AC30" s="110">
        <f t="shared" si="18"/>
        <v>64400</v>
      </c>
      <c r="AD30" s="128">
        <f ca="1">T30*CreditCardPointsEarnedLookup!$B$8</f>
        <v>1350</v>
      </c>
      <c r="AE30" s="126">
        <f ca="1">$C30*CreditCardPointsEarnedLookup!$E$8</f>
        <v>500</v>
      </c>
      <c r="AF30" s="61">
        <f ca="1">$E30*CreditCardPointsEarnedLookup!$F$8</f>
        <v>450</v>
      </c>
      <c r="AG30" s="110">
        <f t="shared" si="19"/>
        <v>64400</v>
      </c>
      <c r="AI30" s="87" t="str">
        <f ca="1">IF(M30&gt;=Paris_Hotel_Summary!$D$2,Paris_Hotel_Summary!$B$2,IF(M30&gt;=Paris_Hotel_Summary!$D$3,Paris_Hotel_Summary!$B$3," "))</f>
        <v xml:space="preserve"> </v>
      </c>
      <c r="AJ30" s="17" t="str">
        <f ca="1">IF(I30&gt;=Paris_Hotel_Summary!$D$4,Paris_Hotel_Summary!$B$4,IF(I30&gt;=Paris_Hotel_Summary!$D$5,Paris_Hotel_Summary!$B$5," "))</f>
        <v>Le Méridien</v>
      </c>
      <c r="AK30" s="17" t="str">
        <f ca="1">IF(Q30&gt;=Paris_Hotel_Summary!$D$6,Paris_Hotel_Summary!$B$6,IF(Q30&gt;=Paris_Hotel_Summary!$D$7,Paris_Hotel_Summary!$B$7," "))</f>
        <v xml:space="preserve"> </v>
      </c>
      <c r="AL30" t="str">
        <f t="shared" si="0"/>
        <v>no</v>
      </c>
      <c r="AM30">
        <f t="shared" si="1"/>
        <v>28</v>
      </c>
      <c r="AN30" t="str">
        <f t="shared" si="2"/>
        <v>yes</v>
      </c>
      <c r="AO30">
        <f t="shared" si="3"/>
        <v>28</v>
      </c>
      <c r="AP30" t="str">
        <f t="shared" si="4"/>
        <v>no</v>
      </c>
      <c r="AQ30">
        <f t="shared" si="5"/>
        <v>28</v>
      </c>
      <c r="AR30" s="87" t="str">
        <f ca="1">IF(Y30&gt;='Airline Points Earned'!$J$60,Ticket, " ")</f>
        <v xml:space="preserve"> </v>
      </c>
      <c r="AS30" s="17" t="str">
        <f ca="1">IF(AG30&gt;='Airline Points Earned'!$J$61,Ticket, " ")</f>
        <v xml:space="preserve"> </v>
      </c>
      <c r="AT30" s="32" t="str">
        <f ca="1">IF(AC30&gt;='Airline Points Earned'!$J$62,Ticket, " ")</f>
        <v xml:space="preserve"> </v>
      </c>
      <c r="AU30" t="str">
        <f t="shared" si="6"/>
        <v>no</v>
      </c>
      <c r="AV30">
        <f t="shared" si="7"/>
        <v>28</v>
      </c>
      <c r="AW30" t="str">
        <f t="shared" si="8"/>
        <v>no</v>
      </c>
      <c r="AX30">
        <f t="shared" si="9"/>
        <v>28</v>
      </c>
      <c r="AY30" t="str">
        <f t="shared" si="10"/>
        <v>no</v>
      </c>
      <c r="AZ30">
        <f t="shared" si="11"/>
        <v>28</v>
      </c>
    </row>
    <row r="31" spans="1:52">
      <c r="A31" s="30">
        <f t="shared" si="12"/>
        <v>29</v>
      </c>
      <c r="B31" s="30" t="str">
        <f ca="1">'Consultant profile'!M35</f>
        <v>Albany NY</v>
      </c>
      <c r="C31" s="18">
        <f ca="1">'Consultant profile'!P35</f>
        <v>250</v>
      </c>
      <c r="D31" s="18">
        <f ca="1">'Consultant profile'!R35</f>
        <v>750</v>
      </c>
      <c r="E31" s="18">
        <f ca="1">'Consultant profile'!U35</f>
        <v>450</v>
      </c>
      <c r="F31" s="128">
        <f ca="1">(IF('Consultant profile'!Z35="Platinum Preferred Guest",5,IF('Consultant profile'!Z35="Gold Preferred Guest",4,2)))*D31</f>
        <v>3750</v>
      </c>
      <c r="G31" s="126">
        <f ca="1">$C31*CreditCardPointsEarnedLookup!$E$2</f>
        <v>250</v>
      </c>
      <c r="H31" s="61">
        <f ca="1">$E31*CreditCardPointsEarnedLookup!$F$2</f>
        <v>450</v>
      </c>
      <c r="I31" s="110">
        <f t="shared" si="13"/>
        <v>105050</v>
      </c>
      <c r="J31" s="128">
        <f ca="1">D31*CreditCardPointsEarnedLookup!$B$3</f>
        <v>3750</v>
      </c>
      <c r="K31" s="126">
        <f ca="1">$C31*CreditCardPointsEarnedLookup!$E$3</f>
        <v>500</v>
      </c>
      <c r="L31" s="61">
        <f ca="1">$E31*CreditCardPointsEarnedLookup!$F$3</f>
        <v>450</v>
      </c>
      <c r="M31" s="110">
        <f t="shared" si="14"/>
        <v>136300</v>
      </c>
      <c r="N31" s="128">
        <f ca="1">D31*CreditCardPointsEarnedLookup!$B$4</f>
        <v>4500</v>
      </c>
      <c r="O31" s="126">
        <f ca="1">$C31*CreditCardPointsEarnedLookup!$E$4</f>
        <v>750</v>
      </c>
      <c r="P31" s="61">
        <f ca="1">$E31*CreditCardPointsEarnedLookup!$F$4</f>
        <v>1350</v>
      </c>
      <c r="Q31" s="110">
        <f t="shared" si="15"/>
        <v>191400</v>
      </c>
      <c r="R31" s="128">
        <f ca="1">H31*CreditCardPointsEarnedLookup!$B$5</f>
        <v>4050</v>
      </c>
      <c r="S31" s="126">
        <f ca="1">$C31*CreditCardPointsEarnedLookup!$E$5</f>
        <v>750</v>
      </c>
      <c r="T31" s="61">
        <f ca="1">$E31*CreditCardPointsEarnedLookup!$F$5</f>
        <v>1350</v>
      </c>
      <c r="U31" s="110">
        <f t="shared" si="16"/>
        <v>178350</v>
      </c>
      <c r="V31" s="128">
        <f ca="1">L31*CreditCardPointsEarnedLookup!$B$6</f>
        <v>450</v>
      </c>
      <c r="W31" s="126">
        <f ca="1">$C31*CreditCardPointsEarnedLookup!$E$6</f>
        <v>250</v>
      </c>
      <c r="X31" s="61">
        <f ca="1">$E31*CreditCardPointsEarnedLookup!$F$6</f>
        <v>450</v>
      </c>
      <c r="Y31" s="110">
        <f t="shared" si="17"/>
        <v>33350</v>
      </c>
      <c r="Z31" s="128">
        <f ca="1">P31*CreditCardPointsEarnedLookup!$B$7</f>
        <v>1350</v>
      </c>
      <c r="AA31" s="126">
        <f ca="1">$C31*CreditCardPointsEarnedLookup!$E$7</f>
        <v>500</v>
      </c>
      <c r="AB31" s="61">
        <f ca="1">$E31*CreditCardPointsEarnedLookup!$F$7</f>
        <v>450</v>
      </c>
      <c r="AC31" s="110">
        <f t="shared" si="18"/>
        <v>66700</v>
      </c>
      <c r="AD31" s="128">
        <f ca="1">T31*CreditCardPointsEarnedLookup!$B$8</f>
        <v>1350</v>
      </c>
      <c r="AE31" s="126">
        <f ca="1">$C31*CreditCardPointsEarnedLookup!$E$8</f>
        <v>500</v>
      </c>
      <c r="AF31" s="61">
        <f ca="1">$E31*CreditCardPointsEarnedLookup!$F$8</f>
        <v>450</v>
      </c>
      <c r="AG31" s="110">
        <f t="shared" si="19"/>
        <v>66700</v>
      </c>
      <c r="AI31" s="87" t="str">
        <f ca="1">IF(M31&gt;=Paris_Hotel_Summary!$D$2,Paris_Hotel_Summary!$B$2,IF(M31&gt;=Paris_Hotel_Summary!$D$3,Paris_Hotel_Summary!$B$3," "))</f>
        <v xml:space="preserve"> </v>
      </c>
      <c r="AJ31" s="17" t="str">
        <f ca="1">IF(I31&gt;=Paris_Hotel_Summary!$D$4,Paris_Hotel_Summary!$B$4,IF(I31&gt;=Paris_Hotel_Summary!$D$5,Paris_Hotel_Summary!$B$5," "))</f>
        <v>Le Méridien</v>
      </c>
      <c r="AK31" s="17" t="str">
        <f ca="1">IF(Q31&gt;=Paris_Hotel_Summary!$D$6,Paris_Hotel_Summary!$B$6,IF(Q31&gt;=Paris_Hotel_Summary!$D$7,Paris_Hotel_Summary!$B$7," "))</f>
        <v xml:space="preserve"> </v>
      </c>
      <c r="AL31" t="str">
        <f t="shared" si="0"/>
        <v>no</v>
      </c>
      <c r="AM31">
        <f t="shared" si="1"/>
        <v>29</v>
      </c>
      <c r="AN31" t="str">
        <f t="shared" si="2"/>
        <v>yes</v>
      </c>
      <c r="AO31">
        <f t="shared" si="3"/>
        <v>29</v>
      </c>
      <c r="AP31" t="str">
        <f t="shared" si="4"/>
        <v>no</v>
      </c>
      <c r="AQ31">
        <f t="shared" si="5"/>
        <v>29</v>
      </c>
      <c r="AR31" s="87" t="str">
        <f ca="1">IF(Y31&gt;='Airline Points Earned'!$J$60,Ticket, " ")</f>
        <v xml:space="preserve"> </v>
      </c>
      <c r="AS31" s="17" t="str">
        <f ca="1">IF(AG31&gt;='Airline Points Earned'!$J$61,Ticket, " ")</f>
        <v xml:space="preserve"> </v>
      </c>
      <c r="AT31" s="32" t="str">
        <f ca="1">IF(AC31&gt;='Airline Points Earned'!$J$62,Ticket, " ")</f>
        <v xml:space="preserve"> </v>
      </c>
      <c r="AU31" t="str">
        <f t="shared" si="6"/>
        <v>no</v>
      </c>
      <c r="AV31">
        <f t="shared" si="7"/>
        <v>29</v>
      </c>
      <c r="AW31" t="str">
        <f t="shared" si="8"/>
        <v>no</v>
      </c>
      <c r="AX31">
        <f t="shared" si="9"/>
        <v>29</v>
      </c>
      <c r="AY31" t="str">
        <f t="shared" si="10"/>
        <v>no</v>
      </c>
      <c r="AZ31">
        <f t="shared" si="11"/>
        <v>29</v>
      </c>
    </row>
    <row r="32" spans="1:52">
      <c r="A32" s="30">
        <f t="shared" si="12"/>
        <v>30</v>
      </c>
      <c r="B32" s="30" t="str">
        <f ca="1">'Consultant profile'!M36</f>
        <v>Albany NY</v>
      </c>
      <c r="C32" s="18">
        <f ca="1">'Consultant profile'!P36</f>
        <v>250</v>
      </c>
      <c r="D32" s="18">
        <f ca="1">'Consultant profile'!R36</f>
        <v>750</v>
      </c>
      <c r="E32" s="18">
        <f ca="1">'Consultant profile'!U36</f>
        <v>450</v>
      </c>
      <c r="F32" s="128">
        <f ca="1">(IF('Consultant profile'!Z36="Platinum Preferred Guest",5,IF('Consultant profile'!Z36="Gold Preferred Guest",4,2)))*D32</f>
        <v>3750</v>
      </c>
      <c r="G32" s="126">
        <f ca="1">$C32*CreditCardPointsEarnedLookup!$E$2</f>
        <v>250</v>
      </c>
      <c r="H32" s="61">
        <f ca="1">$E32*CreditCardPointsEarnedLookup!$F$2</f>
        <v>450</v>
      </c>
      <c r="I32" s="110">
        <f t="shared" si="13"/>
        <v>109500</v>
      </c>
      <c r="J32" s="128">
        <f ca="1">D32*CreditCardPointsEarnedLookup!$B$3</f>
        <v>3750</v>
      </c>
      <c r="K32" s="126">
        <f ca="1">$C32*CreditCardPointsEarnedLookup!$E$3</f>
        <v>500</v>
      </c>
      <c r="L32" s="61">
        <f ca="1">$E32*CreditCardPointsEarnedLookup!$F$3</f>
        <v>450</v>
      </c>
      <c r="M32" s="110">
        <f t="shared" si="14"/>
        <v>141000</v>
      </c>
      <c r="N32" s="128">
        <f ca="1">D32*CreditCardPointsEarnedLookup!$B$4</f>
        <v>4500</v>
      </c>
      <c r="O32" s="126">
        <f ca="1">$C32*CreditCardPointsEarnedLookup!$E$4</f>
        <v>750</v>
      </c>
      <c r="P32" s="61">
        <f ca="1">$E32*CreditCardPointsEarnedLookup!$F$4</f>
        <v>1350</v>
      </c>
      <c r="Q32" s="110">
        <f t="shared" si="15"/>
        <v>198000</v>
      </c>
      <c r="R32" s="128">
        <f ca="1">H32*CreditCardPointsEarnedLookup!$B$5</f>
        <v>4050</v>
      </c>
      <c r="S32" s="126">
        <f ca="1">$C32*CreditCardPointsEarnedLookup!$E$5</f>
        <v>750</v>
      </c>
      <c r="T32" s="61">
        <f ca="1">$E32*CreditCardPointsEarnedLookup!$F$5</f>
        <v>1350</v>
      </c>
      <c r="U32" s="110">
        <f t="shared" si="16"/>
        <v>184500</v>
      </c>
      <c r="V32" s="128">
        <f ca="1">L32*CreditCardPointsEarnedLookup!$B$6</f>
        <v>450</v>
      </c>
      <c r="W32" s="126">
        <f ca="1">$C32*CreditCardPointsEarnedLookup!$E$6</f>
        <v>250</v>
      </c>
      <c r="X32" s="61">
        <f ca="1">$E32*CreditCardPointsEarnedLookup!$F$6</f>
        <v>450</v>
      </c>
      <c r="Y32" s="110">
        <f t="shared" si="17"/>
        <v>34500</v>
      </c>
      <c r="Z32" s="128">
        <f ca="1">P32*CreditCardPointsEarnedLookup!$B$7</f>
        <v>1350</v>
      </c>
      <c r="AA32" s="126">
        <f ca="1">$C32*CreditCardPointsEarnedLookup!$E$7</f>
        <v>500</v>
      </c>
      <c r="AB32" s="61">
        <f ca="1">$E32*CreditCardPointsEarnedLookup!$F$7</f>
        <v>450</v>
      </c>
      <c r="AC32" s="110">
        <f t="shared" si="18"/>
        <v>69000</v>
      </c>
      <c r="AD32" s="128">
        <f ca="1">T32*CreditCardPointsEarnedLookup!$B$8</f>
        <v>1350</v>
      </c>
      <c r="AE32" s="126">
        <f ca="1">$C32*CreditCardPointsEarnedLookup!$E$8</f>
        <v>500</v>
      </c>
      <c r="AF32" s="61">
        <f ca="1">$E32*CreditCardPointsEarnedLookup!$F$8</f>
        <v>450</v>
      </c>
      <c r="AG32" s="110">
        <f t="shared" si="19"/>
        <v>69000</v>
      </c>
      <c r="AI32" s="87" t="str">
        <f ca="1">IF(M32&gt;=Paris_Hotel_Summary!$D$2,Paris_Hotel_Summary!$B$2,IF(M32&gt;=Paris_Hotel_Summary!$D$3,Paris_Hotel_Summary!$B$3," "))</f>
        <v xml:space="preserve"> </v>
      </c>
      <c r="AJ32" s="17" t="str">
        <f ca="1">IF(I32&gt;=Paris_Hotel_Summary!$D$4,Paris_Hotel_Summary!$B$4,IF(I32&gt;=Paris_Hotel_Summary!$D$5,Paris_Hotel_Summary!$B$5," "))</f>
        <v>Le Méridien</v>
      </c>
      <c r="AK32" s="17" t="str">
        <f ca="1">IF(Q32&gt;=Paris_Hotel_Summary!$D$6,Paris_Hotel_Summary!$B$6,IF(Q32&gt;=Paris_Hotel_Summary!$D$7,Paris_Hotel_Summary!$B$7," "))</f>
        <v xml:space="preserve"> </v>
      </c>
      <c r="AL32" t="str">
        <f t="shared" si="0"/>
        <v>no</v>
      </c>
      <c r="AM32">
        <f t="shared" si="1"/>
        <v>30</v>
      </c>
      <c r="AN32" t="str">
        <f t="shared" si="2"/>
        <v>yes</v>
      </c>
      <c r="AO32">
        <f t="shared" si="3"/>
        <v>30</v>
      </c>
      <c r="AP32" t="str">
        <f t="shared" si="4"/>
        <v>no</v>
      </c>
      <c r="AQ32">
        <f t="shared" si="5"/>
        <v>30</v>
      </c>
      <c r="AR32" s="87" t="str">
        <f ca="1">IF(Y32&gt;='Airline Points Earned'!$J$60,Ticket, " ")</f>
        <v xml:space="preserve"> </v>
      </c>
      <c r="AS32" s="17" t="str">
        <f ca="1">IF(AG32&gt;='Airline Points Earned'!$J$61,Ticket, " ")</f>
        <v xml:space="preserve"> </v>
      </c>
      <c r="AT32" s="32" t="str">
        <f ca="1">IF(AC32&gt;='Airline Points Earned'!$J$62,Ticket, " ")</f>
        <v xml:space="preserve"> </v>
      </c>
      <c r="AU32" t="str">
        <f t="shared" si="6"/>
        <v>no</v>
      </c>
      <c r="AV32">
        <f t="shared" si="7"/>
        <v>30</v>
      </c>
      <c r="AW32" t="str">
        <f t="shared" si="8"/>
        <v>no</v>
      </c>
      <c r="AX32">
        <f t="shared" si="9"/>
        <v>30</v>
      </c>
      <c r="AY32" t="str">
        <f t="shared" si="10"/>
        <v>no</v>
      </c>
      <c r="AZ32">
        <f t="shared" si="11"/>
        <v>30</v>
      </c>
    </row>
    <row r="33" spans="1:52">
      <c r="A33" s="30">
        <f t="shared" si="12"/>
        <v>31</v>
      </c>
      <c r="B33" s="30" t="str">
        <f ca="1">'Consultant profile'!M37</f>
        <v>Albany NY</v>
      </c>
      <c r="C33" s="18">
        <f ca="1">'Consultant profile'!P37</f>
        <v>250</v>
      </c>
      <c r="D33" s="18">
        <f ca="1">'Consultant profile'!R37</f>
        <v>750</v>
      </c>
      <c r="E33" s="18">
        <f ca="1">'Consultant profile'!U37</f>
        <v>450</v>
      </c>
      <c r="F33" s="128">
        <f ca="1">(IF('Consultant profile'!Z37="Platinum Preferred Guest",5,IF('Consultant profile'!Z37="Gold Preferred Guest",4,2)))*D33</f>
        <v>3750</v>
      </c>
      <c r="G33" s="126">
        <f ca="1">$C33*CreditCardPointsEarnedLookup!$E$2</f>
        <v>250</v>
      </c>
      <c r="H33" s="61">
        <f ca="1">$E33*CreditCardPointsEarnedLookup!$F$2</f>
        <v>450</v>
      </c>
      <c r="I33" s="110">
        <f t="shared" si="13"/>
        <v>113950</v>
      </c>
      <c r="J33" s="128">
        <f ca="1">D33*CreditCardPointsEarnedLookup!$B$3</f>
        <v>3750</v>
      </c>
      <c r="K33" s="126">
        <f ca="1">$C33*CreditCardPointsEarnedLookup!$E$3</f>
        <v>500</v>
      </c>
      <c r="L33" s="61">
        <f ca="1">$E33*CreditCardPointsEarnedLookup!$F$3</f>
        <v>450</v>
      </c>
      <c r="M33" s="110">
        <f t="shared" si="14"/>
        <v>145700</v>
      </c>
      <c r="N33" s="128">
        <f ca="1">D33*CreditCardPointsEarnedLookup!$B$4</f>
        <v>4500</v>
      </c>
      <c r="O33" s="126">
        <f ca="1">$C33*CreditCardPointsEarnedLookup!$E$4</f>
        <v>750</v>
      </c>
      <c r="P33" s="61">
        <f ca="1">$E33*CreditCardPointsEarnedLookup!$F$4</f>
        <v>1350</v>
      </c>
      <c r="Q33" s="110">
        <f t="shared" si="15"/>
        <v>204600</v>
      </c>
      <c r="R33" s="128">
        <f ca="1">H33*CreditCardPointsEarnedLookup!$B$5</f>
        <v>4050</v>
      </c>
      <c r="S33" s="126">
        <f ca="1">$C33*CreditCardPointsEarnedLookup!$E$5</f>
        <v>750</v>
      </c>
      <c r="T33" s="61">
        <f ca="1">$E33*CreditCardPointsEarnedLookup!$F$5</f>
        <v>1350</v>
      </c>
      <c r="U33" s="110">
        <f t="shared" si="16"/>
        <v>190650</v>
      </c>
      <c r="V33" s="128">
        <f ca="1">L33*CreditCardPointsEarnedLookup!$B$6</f>
        <v>450</v>
      </c>
      <c r="W33" s="126">
        <f ca="1">$C33*CreditCardPointsEarnedLookup!$E$6</f>
        <v>250</v>
      </c>
      <c r="X33" s="61">
        <f ca="1">$E33*CreditCardPointsEarnedLookup!$F$6</f>
        <v>450</v>
      </c>
      <c r="Y33" s="110">
        <f t="shared" si="17"/>
        <v>35650</v>
      </c>
      <c r="Z33" s="128">
        <f ca="1">P33*CreditCardPointsEarnedLookup!$B$7</f>
        <v>1350</v>
      </c>
      <c r="AA33" s="126">
        <f ca="1">$C33*CreditCardPointsEarnedLookup!$E$7</f>
        <v>500</v>
      </c>
      <c r="AB33" s="61">
        <f ca="1">$E33*CreditCardPointsEarnedLookup!$F$7</f>
        <v>450</v>
      </c>
      <c r="AC33" s="110">
        <f t="shared" si="18"/>
        <v>71300</v>
      </c>
      <c r="AD33" s="128">
        <f ca="1">T33*CreditCardPointsEarnedLookup!$B$8</f>
        <v>1350</v>
      </c>
      <c r="AE33" s="126">
        <f ca="1">$C33*CreditCardPointsEarnedLookup!$E$8</f>
        <v>500</v>
      </c>
      <c r="AF33" s="61">
        <f ca="1">$E33*CreditCardPointsEarnedLookup!$F$8</f>
        <v>450</v>
      </c>
      <c r="AG33" s="110">
        <f t="shared" si="19"/>
        <v>71300</v>
      </c>
      <c r="AI33" s="87" t="str">
        <f ca="1">IF(M33&gt;=Paris_Hotel_Summary!$D$2,Paris_Hotel_Summary!$B$2,IF(M33&gt;=Paris_Hotel_Summary!$D$3,Paris_Hotel_Summary!$B$3," "))</f>
        <v xml:space="preserve"> </v>
      </c>
      <c r="AJ33" s="17" t="str">
        <f ca="1">IF(I33&gt;=Paris_Hotel_Summary!$D$4,Paris_Hotel_Summary!$B$4,IF(I33&gt;=Paris_Hotel_Summary!$D$5,Paris_Hotel_Summary!$B$5," "))</f>
        <v>Le Méridien</v>
      </c>
      <c r="AK33" s="17" t="str">
        <f ca="1">IF(Q33&gt;=Paris_Hotel_Summary!$D$6,Paris_Hotel_Summary!$B$6,IF(Q33&gt;=Paris_Hotel_Summary!$D$7,Paris_Hotel_Summary!$B$7," "))</f>
        <v xml:space="preserve"> </v>
      </c>
      <c r="AL33" t="str">
        <f t="shared" si="0"/>
        <v>no</v>
      </c>
      <c r="AM33">
        <f t="shared" si="1"/>
        <v>31</v>
      </c>
      <c r="AN33" t="str">
        <f t="shared" si="2"/>
        <v>yes</v>
      </c>
      <c r="AO33">
        <f t="shared" si="3"/>
        <v>31</v>
      </c>
      <c r="AP33" t="str">
        <f t="shared" si="4"/>
        <v>no</v>
      </c>
      <c r="AQ33">
        <f t="shared" si="5"/>
        <v>31</v>
      </c>
      <c r="AR33" s="87" t="str">
        <f ca="1">IF(Y33&gt;='Airline Points Earned'!$J$60,Ticket, " ")</f>
        <v xml:space="preserve"> </v>
      </c>
      <c r="AS33" s="17" t="str">
        <f ca="1">IF(AG33&gt;='Airline Points Earned'!$J$61,Ticket, " ")</f>
        <v xml:space="preserve"> </v>
      </c>
      <c r="AT33" s="32" t="str">
        <f ca="1">IF(AC33&gt;='Airline Points Earned'!$J$62,Ticket, " ")</f>
        <v xml:space="preserve"> </v>
      </c>
      <c r="AU33" t="str">
        <f t="shared" si="6"/>
        <v>no</v>
      </c>
      <c r="AV33">
        <f t="shared" si="7"/>
        <v>31</v>
      </c>
      <c r="AW33" t="str">
        <f t="shared" si="8"/>
        <v>no</v>
      </c>
      <c r="AX33">
        <f t="shared" si="9"/>
        <v>31</v>
      </c>
      <c r="AY33" t="str">
        <f t="shared" si="10"/>
        <v>no</v>
      </c>
      <c r="AZ33">
        <f t="shared" si="11"/>
        <v>31</v>
      </c>
    </row>
    <row r="34" spans="1:52">
      <c r="A34" s="30">
        <f t="shared" si="12"/>
        <v>32</v>
      </c>
      <c r="B34" s="30" t="str">
        <f ca="1">'Consultant profile'!M38</f>
        <v>Albany NY</v>
      </c>
      <c r="C34" s="18">
        <f ca="1">'Consultant profile'!P38</f>
        <v>250</v>
      </c>
      <c r="D34" s="18">
        <f ca="1">'Consultant profile'!R38</f>
        <v>750</v>
      </c>
      <c r="E34" s="18">
        <f ca="1">'Consultant profile'!U38</f>
        <v>450</v>
      </c>
      <c r="F34" s="128">
        <f ca="1">(IF('Consultant profile'!Z38="Platinum Preferred Guest",5,IF('Consultant profile'!Z38="Gold Preferred Guest",4,2)))*D34</f>
        <v>3750</v>
      </c>
      <c r="G34" s="126">
        <f ca="1">$C34*CreditCardPointsEarnedLookup!$E$2</f>
        <v>250</v>
      </c>
      <c r="H34" s="61">
        <f ca="1">$E34*CreditCardPointsEarnedLookup!$F$2</f>
        <v>450</v>
      </c>
      <c r="I34" s="110">
        <f t="shared" si="13"/>
        <v>118400</v>
      </c>
      <c r="J34" s="128">
        <f ca="1">D34*CreditCardPointsEarnedLookup!$B$3</f>
        <v>3750</v>
      </c>
      <c r="K34" s="126">
        <f ca="1">$C34*CreditCardPointsEarnedLookup!$E$3</f>
        <v>500</v>
      </c>
      <c r="L34" s="61">
        <f ca="1">$E34*CreditCardPointsEarnedLookup!$F$3</f>
        <v>450</v>
      </c>
      <c r="M34" s="110">
        <f t="shared" si="14"/>
        <v>150400</v>
      </c>
      <c r="N34" s="128">
        <f ca="1">D34*CreditCardPointsEarnedLookup!$B$4</f>
        <v>4500</v>
      </c>
      <c r="O34" s="126">
        <f ca="1">$C34*CreditCardPointsEarnedLookup!$E$4</f>
        <v>750</v>
      </c>
      <c r="P34" s="61">
        <f ca="1">$E34*CreditCardPointsEarnedLookup!$F$4</f>
        <v>1350</v>
      </c>
      <c r="Q34" s="110">
        <f t="shared" si="15"/>
        <v>211200</v>
      </c>
      <c r="R34" s="128">
        <f ca="1">H34*CreditCardPointsEarnedLookup!$B$5</f>
        <v>4050</v>
      </c>
      <c r="S34" s="126">
        <f ca="1">$C34*CreditCardPointsEarnedLookup!$E$5</f>
        <v>750</v>
      </c>
      <c r="T34" s="61">
        <f ca="1">$E34*CreditCardPointsEarnedLookup!$F$5</f>
        <v>1350</v>
      </c>
      <c r="U34" s="110">
        <f t="shared" si="16"/>
        <v>196800</v>
      </c>
      <c r="V34" s="128">
        <f ca="1">L34*CreditCardPointsEarnedLookup!$B$6</f>
        <v>450</v>
      </c>
      <c r="W34" s="126">
        <f ca="1">$C34*CreditCardPointsEarnedLookup!$E$6</f>
        <v>250</v>
      </c>
      <c r="X34" s="61">
        <f ca="1">$E34*CreditCardPointsEarnedLookup!$F$6</f>
        <v>450</v>
      </c>
      <c r="Y34" s="110">
        <f t="shared" si="17"/>
        <v>36800</v>
      </c>
      <c r="Z34" s="128">
        <f ca="1">P34*CreditCardPointsEarnedLookup!$B$7</f>
        <v>1350</v>
      </c>
      <c r="AA34" s="126">
        <f ca="1">$C34*CreditCardPointsEarnedLookup!$E$7</f>
        <v>500</v>
      </c>
      <c r="AB34" s="61">
        <f ca="1">$E34*CreditCardPointsEarnedLookup!$F$7</f>
        <v>450</v>
      </c>
      <c r="AC34" s="110">
        <f t="shared" si="18"/>
        <v>73600</v>
      </c>
      <c r="AD34" s="128">
        <f ca="1">T34*CreditCardPointsEarnedLookup!$B$8</f>
        <v>1350</v>
      </c>
      <c r="AE34" s="126">
        <f ca="1">$C34*CreditCardPointsEarnedLookup!$E$8</f>
        <v>500</v>
      </c>
      <c r="AF34" s="61">
        <f ca="1">$E34*CreditCardPointsEarnedLookup!$F$8</f>
        <v>450</v>
      </c>
      <c r="AG34" s="110">
        <f t="shared" si="19"/>
        <v>73600</v>
      </c>
      <c r="AI34" s="87" t="str">
        <f ca="1">IF(M34&gt;=Paris_Hotel_Summary!$D$2,Paris_Hotel_Summary!$B$2,IF(M34&gt;=Paris_Hotel_Summary!$D$3,Paris_Hotel_Summary!$B$3," "))</f>
        <v xml:space="preserve"> </v>
      </c>
      <c r="AJ34" s="17" t="str">
        <f ca="1">IF(I34&gt;=Paris_Hotel_Summary!$D$4,Paris_Hotel_Summary!$B$4,IF(I34&gt;=Paris_Hotel_Summary!$D$5,Paris_Hotel_Summary!$B$5," "))</f>
        <v>Le Méridien</v>
      </c>
      <c r="AK34" s="17" t="str">
        <f ca="1">IF(Q34&gt;=Paris_Hotel_Summary!$D$6,Paris_Hotel_Summary!$B$6,IF(Q34&gt;=Paris_Hotel_Summary!$D$7,Paris_Hotel_Summary!$B$7," "))</f>
        <v xml:space="preserve"> </v>
      </c>
      <c r="AL34" t="str">
        <f t="shared" si="0"/>
        <v>no</v>
      </c>
      <c r="AM34">
        <f t="shared" si="1"/>
        <v>32</v>
      </c>
      <c r="AN34" t="str">
        <f t="shared" si="2"/>
        <v>yes</v>
      </c>
      <c r="AO34">
        <f t="shared" si="3"/>
        <v>32</v>
      </c>
      <c r="AP34" t="str">
        <f t="shared" si="4"/>
        <v>no</v>
      </c>
      <c r="AQ34">
        <f t="shared" si="5"/>
        <v>32</v>
      </c>
      <c r="AR34" s="87" t="str">
        <f ca="1">IF(Y34&gt;='Airline Points Earned'!$J$60,Ticket, " ")</f>
        <v xml:space="preserve"> </v>
      </c>
      <c r="AS34" s="17" t="str">
        <f ca="1">IF(AG34&gt;='Airline Points Earned'!$J$61,Ticket, " ")</f>
        <v xml:space="preserve"> </v>
      </c>
      <c r="AT34" s="32" t="str">
        <f ca="1">IF(AC34&gt;='Airline Points Earned'!$J$62,Ticket, " ")</f>
        <v xml:space="preserve"> </v>
      </c>
      <c r="AU34" t="str">
        <f t="shared" si="6"/>
        <v>no</v>
      </c>
      <c r="AV34">
        <f t="shared" si="7"/>
        <v>32</v>
      </c>
      <c r="AW34" t="str">
        <f t="shared" si="8"/>
        <v>no</v>
      </c>
      <c r="AX34">
        <f t="shared" si="9"/>
        <v>32</v>
      </c>
      <c r="AY34" t="str">
        <f t="shared" si="10"/>
        <v>no</v>
      </c>
      <c r="AZ34">
        <f t="shared" si="11"/>
        <v>32</v>
      </c>
    </row>
    <row r="35" spans="1:52">
      <c r="A35" s="30">
        <f t="shared" si="12"/>
        <v>33</v>
      </c>
      <c r="B35" s="30" t="str">
        <f ca="1">'Consultant profile'!M39</f>
        <v>Albany NY</v>
      </c>
      <c r="C35" s="18">
        <f ca="1">'Consultant profile'!P39</f>
        <v>250</v>
      </c>
      <c r="D35" s="18">
        <f ca="1">'Consultant profile'!R39</f>
        <v>750</v>
      </c>
      <c r="E35" s="18">
        <f ca="1">'Consultant profile'!U39</f>
        <v>450</v>
      </c>
      <c r="F35" s="128">
        <f ca="1">(IF('Consultant profile'!Z39="Platinum Preferred Guest",5,IF('Consultant profile'!Z39="Gold Preferred Guest",4,2)))*D35</f>
        <v>3750</v>
      </c>
      <c r="G35" s="126">
        <f ca="1">$C35*CreditCardPointsEarnedLookup!$E$2</f>
        <v>250</v>
      </c>
      <c r="H35" s="61">
        <f ca="1">$E35*CreditCardPointsEarnedLookup!$F$2</f>
        <v>450</v>
      </c>
      <c r="I35" s="110">
        <f t="shared" si="13"/>
        <v>122850</v>
      </c>
      <c r="J35" s="128">
        <f ca="1">D35*CreditCardPointsEarnedLookup!$B$3</f>
        <v>3750</v>
      </c>
      <c r="K35" s="126">
        <f ca="1">$C35*CreditCardPointsEarnedLookup!$E$3</f>
        <v>500</v>
      </c>
      <c r="L35" s="61">
        <f ca="1">$E35*CreditCardPointsEarnedLookup!$F$3</f>
        <v>450</v>
      </c>
      <c r="M35" s="110">
        <f t="shared" si="14"/>
        <v>155100</v>
      </c>
      <c r="N35" s="128">
        <f ca="1">D35*CreditCardPointsEarnedLookup!$B$4</f>
        <v>4500</v>
      </c>
      <c r="O35" s="126">
        <f ca="1">$C35*CreditCardPointsEarnedLookup!$E$4</f>
        <v>750</v>
      </c>
      <c r="P35" s="61">
        <f ca="1">$E35*CreditCardPointsEarnedLookup!$F$4</f>
        <v>1350</v>
      </c>
      <c r="Q35" s="110">
        <f t="shared" si="15"/>
        <v>217800</v>
      </c>
      <c r="R35" s="128">
        <f ca="1">H35*CreditCardPointsEarnedLookup!$B$5</f>
        <v>4050</v>
      </c>
      <c r="S35" s="126">
        <f ca="1">$C35*CreditCardPointsEarnedLookup!$E$5</f>
        <v>750</v>
      </c>
      <c r="T35" s="61">
        <f ca="1">$E35*CreditCardPointsEarnedLookup!$F$5</f>
        <v>1350</v>
      </c>
      <c r="U35" s="110">
        <f t="shared" si="16"/>
        <v>202950</v>
      </c>
      <c r="V35" s="128">
        <f ca="1">L35*CreditCardPointsEarnedLookup!$B$6</f>
        <v>450</v>
      </c>
      <c r="W35" s="126">
        <f ca="1">$C35*CreditCardPointsEarnedLookup!$E$6</f>
        <v>250</v>
      </c>
      <c r="X35" s="61">
        <f ca="1">$E35*CreditCardPointsEarnedLookup!$F$6</f>
        <v>450</v>
      </c>
      <c r="Y35" s="110">
        <f t="shared" si="17"/>
        <v>37950</v>
      </c>
      <c r="Z35" s="128">
        <f ca="1">P35*CreditCardPointsEarnedLookup!$B$7</f>
        <v>1350</v>
      </c>
      <c r="AA35" s="126">
        <f ca="1">$C35*CreditCardPointsEarnedLookup!$E$7</f>
        <v>500</v>
      </c>
      <c r="AB35" s="61">
        <f ca="1">$E35*CreditCardPointsEarnedLookup!$F$7</f>
        <v>450</v>
      </c>
      <c r="AC35" s="110">
        <f t="shared" si="18"/>
        <v>75900</v>
      </c>
      <c r="AD35" s="128">
        <f ca="1">T35*CreditCardPointsEarnedLookup!$B$8</f>
        <v>1350</v>
      </c>
      <c r="AE35" s="126">
        <f ca="1">$C35*CreditCardPointsEarnedLookup!$E$8</f>
        <v>500</v>
      </c>
      <c r="AF35" s="61">
        <f ca="1">$E35*CreditCardPointsEarnedLookup!$F$8</f>
        <v>450</v>
      </c>
      <c r="AG35" s="110">
        <f t="shared" si="19"/>
        <v>75900</v>
      </c>
      <c r="AI35" s="87" t="str">
        <f ca="1">IF(M35&gt;=Paris_Hotel_Summary!$D$2,Paris_Hotel_Summary!$B$2,IF(M35&gt;=Paris_Hotel_Summary!$D$3,Paris_Hotel_Summary!$B$3," "))</f>
        <v xml:space="preserve"> </v>
      </c>
      <c r="AJ35" s="17" t="str">
        <f ca="1">IF(I35&gt;=Paris_Hotel_Summary!$D$4,Paris_Hotel_Summary!$B$4,IF(I35&gt;=Paris_Hotel_Summary!$D$5,Paris_Hotel_Summary!$B$5," "))</f>
        <v>The Westin Paris</v>
      </c>
      <c r="AK35" s="17" t="str">
        <f ca="1">IF(Q35&gt;=Paris_Hotel_Summary!$D$6,Paris_Hotel_Summary!$B$6,IF(Q35&gt;=Paris_Hotel_Summary!$D$7,Paris_Hotel_Summary!$B$7," "))</f>
        <v xml:space="preserve"> </v>
      </c>
      <c r="AL35" t="str">
        <f t="shared" si="0"/>
        <v>no</v>
      </c>
      <c r="AM35">
        <f t="shared" si="1"/>
        <v>33</v>
      </c>
      <c r="AN35" t="str">
        <f t="shared" si="2"/>
        <v>yes</v>
      </c>
      <c r="AO35">
        <f t="shared" si="3"/>
        <v>33</v>
      </c>
      <c r="AP35" t="str">
        <f t="shared" si="4"/>
        <v>no</v>
      </c>
      <c r="AQ35">
        <f t="shared" si="5"/>
        <v>33</v>
      </c>
      <c r="AR35" s="87" t="str">
        <f ca="1">IF(Y35&gt;='Airline Points Earned'!$J$60,Ticket, " ")</f>
        <v xml:space="preserve"> </v>
      </c>
      <c r="AS35" s="17" t="str">
        <f ca="1">IF(AG35&gt;='Airline Points Earned'!$J$61,Ticket, " ")</f>
        <v xml:space="preserve"> </v>
      </c>
      <c r="AT35" s="32" t="str">
        <f ca="1">IF(AC35&gt;='Airline Points Earned'!$J$62,Ticket, " ")</f>
        <v xml:space="preserve"> </v>
      </c>
      <c r="AU35" t="str">
        <f t="shared" si="6"/>
        <v>no</v>
      </c>
      <c r="AV35">
        <f t="shared" si="7"/>
        <v>33</v>
      </c>
      <c r="AW35" t="str">
        <f t="shared" si="8"/>
        <v>no</v>
      </c>
      <c r="AX35">
        <f t="shared" si="9"/>
        <v>33</v>
      </c>
      <c r="AY35" t="str">
        <f t="shared" si="10"/>
        <v>no</v>
      </c>
      <c r="AZ35">
        <f t="shared" si="11"/>
        <v>33</v>
      </c>
    </row>
    <row r="36" spans="1:52">
      <c r="A36" s="30">
        <f t="shared" si="12"/>
        <v>34</v>
      </c>
      <c r="B36" s="30" t="str">
        <f ca="1">'Consultant profile'!M40</f>
        <v>Albany NY</v>
      </c>
      <c r="C36" s="18">
        <f ca="1">'Consultant profile'!P40</f>
        <v>250</v>
      </c>
      <c r="D36" s="18">
        <f ca="1">'Consultant profile'!R40</f>
        <v>750</v>
      </c>
      <c r="E36" s="18">
        <f ca="1">'Consultant profile'!U40</f>
        <v>450</v>
      </c>
      <c r="F36" s="128">
        <f ca="1">(IF('Consultant profile'!Z40="Platinum Preferred Guest",5,IF('Consultant profile'!Z40="Gold Preferred Guest",4,2)))*D36</f>
        <v>3750</v>
      </c>
      <c r="G36" s="126">
        <f ca="1">$C36*CreditCardPointsEarnedLookup!$E$2</f>
        <v>250</v>
      </c>
      <c r="H36" s="61">
        <f ca="1">$E36*CreditCardPointsEarnedLookup!$F$2</f>
        <v>450</v>
      </c>
      <c r="I36" s="110">
        <f t="shared" si="13"/>
        <v>127300</v>
      </c>
      <c r="J36" s="128">
        <f ca="1">D36*CreditCardPointsEarnedLookup!$B$3</f>
        <v>3750</v>
      </c>
      <c r="K36" s="126">
        <f ca="1">$C36*CreditCardPointsEarnedLookup!$E$3</f>
        <v>500</v>
      </c>
      <c r="L36" s="61">
        <f ca="1">$E36*CreditCardPointsEarnedLookup!$F$3</f>
        <v>450</v>
      </c>
      <c r="M36" s="110">
        <f t="shared" si="14"/>
        <v>159800</v>
      </c>
      <c r="N36" s="128">
        <f ca="1">D36*CreditCardPointsEarnedLookup!$B$4</f>
        <v>4500</v>
      </c>
      <c r="O36" s="126">
        <f ca="1">$C36*CreditCardPointsEarnedLookup!$E$4</f>
        <v>750</v>
      </c>
      <c r="P36" s="61">
        <f ca="1">$E36*CreditCardPointsEarnedLookup!$F$4</f>
        <v>1350</v>
      </c>
      <c r="Q36" s="110">
        <f t="shared" si="15"/>
        <v>224400</v>
      </c>
      <c r="R36" s="128">
        <f ca="1">H36*CreditCardPointsEarnedLookup!$B$5</f>
        <v>4050</v>
      </c>
      <c r="S36" s="126">
        <f ca="1">$C36*CreditCardPointsEarnedLookup!$E$5</f>
        <v>750</v>
      </c>
      <c r="T36" s="61">
        <f ca="1">$E36*CreditCardPointsEarnedLookup!$F$5</f>
        <v>1350</v>
      </c>
      <c r="U36" s="110">
        <f t="shared" si="16"/>
        <v>209100</v>
      </c>
      <c r="V36" s="128">
        <f ca="1">L36*CreditCardPointsEarnedLookup!$B$6</f>
        <v>450</v>
      </c>
      <c r="W36" s="126">
        <f ca="1">$C36*CreditCardPointsEarnedLookup!$E$6</f>
        <v>250</v>
      </c>
      <c r="X36" s="61">
        <f ca="1">$E36*CreditCardPointsEarnedLookup!$F$6</f>
        <v>450</v>
      </c>
      <c r="Y36" s="110">
        <f t="shared" si="17"/>
        <v>39100</v>
      </c>
      <c r="Z36" s="128">
        <f ca="1">P36*CreditCardPointsEarnedLookup!$B$7</f>
        <v>1350</v>
      </c>
      <c r="AA36" s="126">
        <f ca="1">$C36*CreditCardPointsEarnedLookup!$E$7</f>
        <v>500</v>
      </c>
      <c r="AB36" s="61">
        <f ca="1">$E36*CreditCardPointsEarnedLookup!$F$7</f>
        <v>450</v>
      </c>
      <c r="AC36" s="110">
        <f t="shared" si="18"/>
        <v>78200</v>
      </c>
      <c r="AD36" s="128">
        <f ca="1">T36*CreditCardPointsEarnedLookup!$B$8</f>
        <v>1350</v>
      </c>
      <c r="AE36" s="126">
        <f ca="1">$C36*CreditCardPointsEarnedLookup!$E$8</f>
        <v>500</v>
      </c>
      <c r="AF36" s="61">
        <f ca="1">$E36*CreditCardPointsEarnedLookup!$F$8</f>
        <v>450</v>
      </c>
      <c r="AG36" s="110">
        <f t="shared" si="19"/>
        <v>78200</v>
      </c>
      <c r="AI36" s="87" t="str">
        <f ca="1">IF(M36&gt;=Paris_Hotel_Summary!$D$2,Paris_Hotel_Summary!$B$2,IF(M36&gt;=Paris_Hotel_Summary!$D$3,Paris_Hotel_Summary!$B$3," "))</f>
        <v xml:space="preserve"> </v>
      </c>
      <c r="AJ36" s="17" t="str">
        <f ca="1">IF(I36&gt;=Paris_Hotel_Summary!$D$4,Paris_Hotel_Summary!$B$4,IF(I36&gt;=Paris_Hotel_Summary!$D$5,Paris_Hotel_Summary!$B$5," "))</f>
        <v>The Westin Paris</v>
      </c>
      <c r="AK36" s="17" t="str">
        <f ca="1">IF(Q36&gt;=Paris_Hotel_Summary!$D$6,Paris_Hotel_Summary!$B$6,IF(Q36&gt;=Paris_Hotel_Summary!$D$7,Paris_Hotel_Summary!$B$7," "))</f>
        <v xml:space="preserve"> </v>
      </c>
      <c r="AL36" t="str">
        <f t="shared" si="0"/>
        <v>no</v>
      </c>
      <c r="AM36">
        <f t="shared" si="1"/>
        <v>34</v>
      </c>
      <c r="AN36" t="str">
        <f t="shared" si="2"/>
        <v>yes</v>
      </c>
      <c r="AO36">
        <f t="shared" si="3"/>
        <v>34</v>
      </c>
      <c r="AP36" t="str">
        <f t="shared" si="4"/>
        <v>no</v>
      </c>
      <c r="AQ36">
        <f t="shared" si="5"/>
        <v>34</v>
      </c>
      <c r="AR36" s="87" t="str">
        <f ca="1">IF(Y36&gt;='Airline Points Earned'!$J$60,Ticket, " ")</f>
        <v xml:space="preserve"> </v>
      </c>
      <c r="AS36" s="17" t="str">
        <f ca="1">IF(AG36&gt;='Airline Points Earned'!$J$61,Ticket, " ")</f>
        <v xml:space="preserve"> </v>
      </c>
      <c r="AT36" s="32" t="str">
        <f ca="1">IF(AC36&gt;='Airline Points Earned'!$J$62,Ticket, " ")</f>
        <v xml:space="preserve"> </v>
      </c>
      <c r="AU36" t="str">
        <f t="shared" si="6"/>
        <v>no</v>
      </c>
      <c r="AV36">
        <f t="shared" si="7"/>
        <v>34</v>
      </c>
      <c r="AW36" t="str">
        <f t="shared" si="8"/>
        <v>no</v>
      </c>
      <c r="AX36">
        <f t="shared" si="9"/>
        <v>34</v>
      </c>
      <c r="AY36" t="str">
        <f t="shared" si="10"/>
        <v>no</v>
      </c>
      <c r="AZ36">
        <f t="shared" si="11"/>
        <v>34</v>
      </c>
    </row>
    <row r="37" spans="1:52">
      <c r="A37" s="30">
        <f t="shared" si="12"/>
        <v>35</v>
      </c>
      <c r="B37" s="30" t="str">
        <f ca="1">'Consultant profile'!M41</f>
        <v>Albany NY</v>
      </c>
      <c r="C37" s="18">
        <f ca="1">'Consultant profile'!P41</f>
        <v>250</v>
      </c>
      <c r="D37" s="18">
        <f ca="1">'Consultant profile'!R41</f>
        <v>750</v>
      </c>
      <c r="E37" s="18">
        <f ca="1">'Consultant profile'!U41</f>
        <v>450</v>
      </c>
      <c r="F37" s="128">
        <f ca="1">(IF('Consultant profile'!Z41="Platinum Preferred Guest",5,IF('Consultant profile'!Z41="Gold Preferred Guest",4,2)))*D37</f>
        <v>3750</v>
      </c>
      <c r="G37" s="126">
        <f ca="1">$C37*CreditCardPointsEarnedLookup!$E$2</f>
        <v>250</v>
      </c>
      <c r="H37" s="61">
        <f ca="1">$E37*CreditCardPointsEarnedLookup!$F$2</f>
        <v>450</v>
      </c>
      <c r="I37" s="110">
        <f t="shared" si="13"/>
        <v>131750</v>
      </c>
      <c r="J37" s="128">
        <f ca="1">D37*CreditCardPointsEarnedLookup!$B$3</f>
        <v>3750</v>
      </c>
      <c r="K37" s="126">
        <f ca="1">$C37*CreditCardPointsEarnedLookup!$E$3</f>
        <v>500</v>
      </c>
      <c r="L37" s="61">
        <f ca="1">$E37*CreditCardPointsEarnedLookup!$F$3</f>
        <v>450</v>
      </c>
      <c r="M37" s="110">
        <f t="shared" si="14"/>
        <v>164500</v>
      </c>
      <c r="N37" s="128">
        <f ca="1">D37*CreditCardPointsEarnedLookup!$B$4</f>
        <v>4500</v>
      </c>
      <c r="O37" s="126">
        <f ca="1">$C37*CreditCardPointsEarnedLookup!$E$4</f>
        <v>750</v>
      </c>
      <c r="P37" s="61">
        <f ca="1">$E37*CreditCardPointsEarnedLookup!$F$4</f>
        <v>1350</v>
      </c>
      <c r="Q37" s="110">
        <f t="shared" si="15"/>
        <v>231000</v>
      </c>
      <c r="R37" s="128">
        <f ca="1">H37*CreditCardPointsEarnedLookup!$B$5</f>
        <v>4050</v>
      </c>
      <c r="S37" s="126">
        <f ca="1">$C37*CreditCardPointsEarnedLookup!$E$5</f>
        <v>750</v>
      </c>
      <c r="T37" s="61">
        <f ca="1">$E37*CreditCardPointsEarnedLookup!$F$5</f>
        <v>1350</v>
      </c>
      <c r="U37" s="110">
        <f t="shared" si="16"/>
        <v>215250</v>
      </c>
      <c r="V37" s="128">
        <f ca="1">L37*CreditCardPointsEarnedLookup!$B$6</f>
        <v>450</v>
      </c>
      <c r="W37" s="126">
        <f ca="1">$C37*CreditCardPointsEarnedLookup!$E$6</f>
        <v>250</v>
      </c>
      <c r="X37" s="61">
        <f ca="1">$E37*CreditCardPointsEarnedLookup!$F$6</f>
        <v>450</v>
      </c>
      <c r="Y37" s="110">
        <f t="shared" si="17"/>
        <v>40250</v>
      </c>
      <c r="Z37" s="128">
        <f ca="1">P37*CreditCardPointsEarnedLookup!$B$7</f>
        <v>1350</v>
      </c>
      <c r="AA37" s="126">
        <f ca="1">$C37*CreditCardPointsEarnedLookup!$E$7</f>
        <v>500</v>
      </c>
      <c r="AB37" s="61">
        <f ca="1">$E37*CreditCardPointsEarnedLookup!$F$7</f>
        <v>450</v>
      </c>
      <c r="AC37" s="110">
        <f t="shared" si="18"/>
        <v>80500</v>
      </c>
      <c r="AD37" s="128">
        <f ca="1">T37*CreditCardPointsEarnedLookup!$B$8</f>
        <v>1350</v>
      </c>
      <c r="AE37" s="126">
        <f ca="1">$C37*CreditCardPointsEarnedLookup!$E$8</f>
        <v>500</v>
      </c>
      <c r="AF37" s="61">
        <f ca="1">$E37*CreditCardPointsEarnedLookup!$F$8</f>
        <v>450</v>
      </c>
      <c r="AG37" s="110">
        <f t="shared" si="19"/>
        <v>80500</v>
      </c>
      <c r="AI37" s="87" t="str">
        <f ca="1">IF(M37&gt;=Paris_Hotel_Summary!$D$2,Paris_Hotel_Summary!$B$2,IF(M37&gt;=Paris_Hotel_Summary!$D$3,Paris_Hotel_Summary!$B$3," "))</f>
        <v xml:space="preserve"> </v>
      </c>
      <c r="AJ37" s="17" t="str">
        <f ca="1">IF(I37&gt;=Paris_Hotel_Summary!$D$4,Paris_Hotel_Summary!$B$4,IF(I37&gt;=Paris_Hotel_Summary!$D$5,Paris_Hotel_Summary!$B$5," "))</f>
        <v>The Westin Paris</v>
      </c>
      <c r="AK37" s="17" t="str">
        <f ca="1">IF(Q37&gt;=Paris_Hotel_Summary!$D$6,Paris_Hotel_Summary!$B$6,IF(Q37&gt;=Paris_Hotel_Summary!$D$7,Paris_Hotel_Summary!$B$7," "))</f>
        <v xml:space="preserve"> </v>
      </c>
      <c r="AL37" t="str">
        <f t="shared" si="0"/>
        <v>no</v>
      </c>
      <c r="AM37">
        <f t="shared" si="1"/>
        <v>35</v>
      </c>
      <c r="AN37" t="str">
        <f t="shared" si="2"/>
        <v>yes</v>
      </c>
      <c r="AO37">
        <f t="shared" si="3"/>
        <v>35</v>
      </c>
      <c r="AP37" t="str">
        <f t="shared" si="4"/>
        <v>no</v>
      </c>
      <c r="AQ37">
        <f t="shared" si="5"/>
        <v>35</v>
      </c>
      <c r="AR37" s="87" t="str">
        <f ca="1">IF(Y37&gt;='Airline Points Earned'!$J$60,Ticket, " ")</f>
        <v xml:space="preserve"> </v>
      </c>
      <c r="AS37" s="17" t="str">
        <f ca="1">IF(AG37&gt;='Airline Points Earned'!$J$61,Ticket, " ")</f>
        <v xml:space="preserve"> </v>
      </c>
      <c r="AT37" s="32" t="str">
        <f ca="1">IF(AC37&gt;='Airline Points Earned'!$J$62,Ticket, " ")</f>
        <v xml:space="preserve"> </v>
      </c>
      <c r="AU37" t="str">
        <f t="shared" si="6"/>
        <v>no</v>
      </c>
      <c r="AV37">
        <f t="shared" si="7"/>
        <v>35</v>
      </c>
      <c r="AW37" t="str">
        <f t="shared" si="8"/>
        <v>no</v>
      </c>
      <c r="AX37">
        <f t="shared" si="9"/>
        <v>35</v>
      </c>
      <c r="AY37" t="str">
        <f t="shared" si="10"/>
        <v>no</v>
      </c>
      <c r="AZ37">
        <f t="shared" si="11"/>
        <v>35</v>
      </c>
    </row>
    <row r="38" spans="1:52">
      <c r="A38" s="30">
        <f t="shared" si="12"/>
        <v>36</v>
      </c>
      <c r="B38" s="30" t="str">
        <f ca="1">'Consultant profile'!M42</f>
        <v>Albany NY</v>
      </c>
      <c r="C38" s="18">
        <f ca="1">'Consultant profile'!P42</f>
        <v>250</v>
      </c>
      <c r="D38" s="18">
        <f ca="1">'Consultant profile'!R42</f>
        <v>750</v>
      </c>
      <c r="E38" s="18">
        <f ca="1">'Consultant profile'!U42</f>
        <v>450</v>
      </c>
      <c r="F38" s="128">
        <f ca="1">(IF('Consultant profile'!Z42="Platinum Preferred Guest",5,IF('Consultant profile'!Z42="Gold Preferred Guest",4,2)))*D38</f>
        <v>3750</v>
      </c>
      <c r="G38" s="126">
        <f ca="1">$C38*CreditCardPointsEarnedLookup!$E$2</f>
        <v>250</v>
      </c>
      <c r="H38" s="61">
        <f ca="1">$E38*CreditCardPointsEarnedLookup!$F$2</f>
        <v>450</v>
      </c>
      <c r="I38" s="110">
        <f t="shared" si="13"/>
        <v>136200</v>
      </c>
      <c r="J38" s="128">
        <f ca="1">D38*CreditCardPointsEarnedLookup!$B$3</f>
        <v>3750</v>
      </c>
      <c r="K38" s="126">
        <f ca="1">$C38*CreditCardPointsEarnedLookup!$E$3</f>
        <v>500</v>
      </c>
      <c r="L38" s="61">
        <f ca="1">$E38*CreditCardPointsEarnedLookup!$F$3</f>
        <v>450</v>
      </c>
      <c r="M38" s="110">
        <f t="shared" si="14"/>
        <v>169200</v>
      </c>
      <c r="N38" s="128">
        <f ca="1">D38*CreditCardPointsEarnedLookup!$B$4</f>
        <v>4500</v>
      </c>
      <c r="O38" s="126">
        <f ca="1">$C38*CreditCardPointsEarnedLookup!$E$4</f>
        <v>750</v>
      </c>
      <c r="P38" s="61">
        <f ca="1">$E38*CreditCardPointsEarnedLookup!$F$4</f>
        <v>1350</v>
      </c>
      <c r="Q38" s="110">
        <f t="shared" si="15"/>
        <v>237600</v>
      </c>
      <c r="R38" s="128">
        <f ca="1">H38*CreditCardPointsEarnedLookup!$B$5</f>
        <v>4050</v>
      </c>
      <c r="S38" s="126">
        <f ca="1">$C38*CreditCardPointsEarnedLookup!$E$5</f>
        <v>750</v>
      </c>
      <c r="T38" s="61">
        <f ca="1">$E38*CreditCardPointsEarnedLookup!$F$5</f>
        <v>1350</v>
      </c>
      <c r="U38" s="110">
        <f t="shared" si="16"/>
        <v>221400</v>
      </c>
      <c r="V38" s="128">
        <f ca="1">L38*CreditCardPointsEarnedLookup!$B$6</f>
        <v>450</v>
      </c>
      <c r="W38" s="126">
        <f ca="1">$C38*CreditCardPointsEarnedLookup!$E$6</f>
        <v>250</v>
      </c>
      <c r="X38" s="61">
        <f ca="1">$E38*CreditCardPointsEarnedLookup!$F$6</f>
        <v>450</v>
      </c>
      <c r="Y38" s="110">
        <f t="shared" si="17"/>
        <v>41400</v>
      </c>
      <c r="Z38" s="128">
        <f ca="1">P38*CreditCardPointsEarnedLookup!$B$7</f>
        <v>1350</v>
      </c>
      <c r="AA38" s="126">
        <f ca="1">$C38*CreditCardPointsEarnedLookup!$E$7</f>
        <v>500</v>
      </c>
      <c r="AB38" s="61">
        <f ca="1">$E38*CreditCardPointsEarnedLookup!$F$7</f>
        <v>450</v>
      </c>
      <c r="AC38" s="110">
        <f t="shared" si="18"/>
        <v>82800</v>
      </c>
      <c r="AD38" s="128">
        <f ca="1">T38*CreditCardPointsEarnedLookup!$B$8</f>
        <v>1350</v>
      </c>
      <c r="AE38" s="126">
        <f ca="1">$C38*CreditCardPointsEarnedLookup!$E$8</f>
        <v>500</v>
      </c>
      <c r="AF38" s="61">
        <f ca="1">$E38*CreditCardPointsEarnedLookup!$F$8</f>
        <v>450</v>
      </c>
      <c r="AG38" s="110">
        <f t="shared" si="19"/>
        <v>82800</v>
      </c>
      <c r="AI38" s="87" t="str">
        <f ca="1">IF(M38&gt;=Paris_Hotel_Summary!$D$2,Paris_Hotel_Summary!$B$2,IF(M38&gt;=Paris_Hotel_Summary!$D$3,Paris_Hotel_Summary!$B$3," "))</f>
        <v xml:space="preserve"> </v>
      </c>
      <c r="AJ38" s="17" t="str">
        <f ca="1">IF(I38&gt;=Paris_Hotel_Summary!$D$4,Paris_Hotel_Summary!$B$4,IF(I38&gt;=Paris_Hotel_Summary!$D$5,Paris_Hotel_Summary!$B$5," "))</f>
        <v>The Westin Paris</v>
      </c>
      <c r="AK38" s="17" t="str">
        <f ca="1">IF(Q38&gt;=Paris_Hotel_Summary!$D$6,Paris_Hotel_Summary!$B$6,IF(Q38&gt;=Paris_Hotel_Summary!$D$7,Paris_Hotel_Summary!$B$7," "))</f>
        <v xml:space="preserve"> </v>
      </c>
      <c r="AL38" t="str">
        <f t="shared" si="0"/>
        <v>no</v>
      </c>
      <c r="AM38">
        <f t="shared" si="1"/>
        <v>36</v>
      </c>
      <c r="AN38" t="str">
        <f t="shared" si="2"/>
        <v>yes</v>
      </c>
      <c r="AO38">
        <f t="shared" si="3"/>
        <v>36</v>
      </c>
      <c r="AP38" t="str">
        <f t="shared" si="4"/>
        <v>no</v>
      </c>
      <c r="AQ38">
        <f t="shared" si="5"/>
        <v>36</v>
      </c>
      <c r="AR38" s="87" t="str">
        <f ca="1">IF(Y38&gt;='Airline Points Earned'!$J$60,Ticket, " ")</f>
        <v xml:space="preserve"> </v>
      </c>
      <c r="AS38" s="17" t="str">
        <f ca="1">IF(AG38&gt;='Airline Points Earned'!$J$61,Ticket, " ")</f>
        <v xml:space="preserve"> </v>
      </c>
      <c r="AT38" s="32" t="str">
        <f ca="1">IF(AC38&gt;='Airline Points Earned'!$J$62,Ticket, " ")</f>
        <v xml:space="preserve"> </v>
      </c>
      <c r="AU38" t="str">
        <f t="shared" si="6"/>
        <v>no</v>
      </c>
      <c r="AV38">
        <f t="shared" si="7"/>
        <v>36</v>
      </c>
      <c r="AW38" t="str">
        <f t="shared" si="8"/>
        <v>no</v>
      </c>
      <c r="AX38">
        <f t="shared" si="9"/>
        <v>36</v>
      </c>
      <c r="AY38" t="str">
        <f t="shared" si="10"/>
        <v>no</v>
      </c>
      <c r="AZ38">
        <f t="shared" si="11"/>
        <v>36</v>
      </c>
    </row>
    <row r="39" spans="1:52">
      <c r="A39" s="30">
        <f t="shared" si="12"/>
        <v>37</v>
      </c>
      <c r="B39" s="30" t="str">
        <f ca="1">'Consultant profile'!M43</f>
        <v>Albany NY</v>
      </c>
      <c r="C39" s="18">
        <f ca="1">'Consultant profile'!P43</f>
        <v>250</v>
      </c>
      <c r="D39" s="18">
        <f ca="1">'Consultant profile'!R43</f>
        <v>750</v>
      </c>
      <c r="E39" s="18">
        <f ca="1">'Consultant profile'!U43</f>
        <v>450</v>
      </c>
      <c r="F39" s="128">
        <f ca="1">(IF('Consultant profile'!Z43="Platinum Preferred Guest",5,IF('Consultant profile'!Z43="Gold Preferred Guest",4,2)))*D39</f>
        <v>3750</v>
      </c>
      <c r="G39" s="126">
        <f ca="1">$C39*CreditCardPointsEarnedLookup!$E$2</f>
        <v>250</v>
      </c>
      <c r="H39" s="61">
        <f ca="1">$E39*CreditCardPointsEarnedLookup!$F$2</f>
        <v>450</v>
      </c>
      <c r="I39" s="110">
        <f t="shared" si="13"/>
        <v>140650</v>
      </c>
      <c r="J39" s="128">
        <f ca="1">D39*CreditCardPointsEarnedLookup!$B$3</f>
        <v>3750</v>
      </c>
      <c r="K39" s="126">
        <f ca="1">$C39*CreditCardPointsEarnedLookup!$E$3</f>
        <v>500</v>
      </c>
      <c r="L39" s="61">
        <f ca="1">$E39*CreditCardPointsEarnedLookup!$F$3</f>
        <v>450</v>
      </c>
      <c r="M39" s="110">
        <f t="shared" si="14"/>
        <v>173900</v>
      </c>
      <c r="N39" s="128">
        <f ca="1">D39*CreditCardPointsEarnedLookup!$B$4</f>
        <v>4500</v>
      </c>
      <c r="O39" s="126">
        <f ca="1">$C39*CreditCardPointsEarnedLookup!$E$4</f>
        <v>750</v>
      </c>
      <c r="P39" s="61">
        <f ca="1">$E39*CreditCardPointsEarnedLookup!$F$4</f>
        <v>1350</v>
      </c>
      <c r="Q39" s="110">
        <f t="shared" si="15"/>
        <v>244200</v>
      </c>
      <c r="R39" s="128">
        <f ca="1">H39*CreditCardPointsEarnedLookup!$B$5</f>
        <v>4050</v>
      </c>
      <c r="S39" s="126">
        <f ca="1">$C39*CreditCardPointsEarnedLookup!$E$5</f>
        <v>750</v>
      </c>
      <c r="T39" s="61">
        <f ca="1">$E39*CreditCardPointsEarnedLookup!$F$5</f>
        <v>1350</v>
      </c>
      <c r="U39" s="110">
        <f t="shared" si="16"/>
        <v>227550</v>
      </c>
      <c r="V39" s="128">
        <f ca="1">L39*CreditCardPointsEarnedLookup!$B$6</f>
        <v>450</v>
      </c>
      <c r="W39" s="126">
        <f ca="1">$C39*CreditCardPointsEarnedLookup!$E$6</f>
        <v>250</v>
      </c>
      <c r="X39" s="61">
        <f ca="1">$E39*CreditCardPointsEarnedLookup!$F$6</f>
        <v>450</v>
      </c>
      <c r="Y39" s="110">
        <f t="shared" si="17"/>
        <v>42550</v>
      </c>
      <c r="Z39" s="128">
        <f ca="1">P39*CreditCardPointsEarnedLookup!$B$7</f>
        <v>1350</v>
      </c>
      <c r="AA39" s="126">
        <f ca="1">$C39*CreditCardPointsEarnedLookup!$E$7</f>
        <v>500</v>
      </c>
      <c r="AB39" s="61">
        <f ca="1">$E39*CreditCardPointsEarnedLookup!$F$7</f>
        <v>450</v>
      </c>
      <c r="AC39" s="110">
        <f t="shared" si="18"/>
        <v>85100</v>
      </c>
      <c r="AD39" s="128">
        <f ca="1">T39*CreditCardPointsEarnedLookup!$B$8</f>
        <v>1350</v>
      </c>
      <c r="AE39" s="126">
        <f ca="1">$C39*CreditCardPointsEarnedLookup!$E$8</f>
        <v>500</v>
      </c>
      <c r="AF39" s="61">
        <f ca="1">$E39*CreditCardPointsEarnedLookup!$F$8</f>
        <v>450</v>
      </c>
      <c r="AG39" s="110">
        <f t="shared" si="19"/>
        <v>85100</v>
      </c>
      <c r="AI39" s="87" t="str">
        <f ca="1">IF(M39&gt;=Paris_Hotel_Summary!$D$2,Paris_Hotel_Summary!$B$2,IF(M39&gt;=Paris_Hotel_Summary!$D$3,Paris_Hotel_Summary!$B$3," "))</f>
        <v xml:space="preserve"> </v>
      </c>
      <c r="AJ39" s="17" t="str">
        <f ca="1">IF(I39&gt;=Paris_Hotel_Summary!$D$4,Paris_Hotel_Summary!$B$4,IF(I39&gt;=Paris_Hotel_Summary!$D$5,Paris_Hotel_Summary!$B$5," "))</f>
        <v>The Westin Paris</v>
      </c>
      <c r="AK39" s="17" t="str">
        <f ca="1">IF(Q39&gt;=Paris_Hotel_Summary!$D$6,Paris_Hotel_Summary!$B$6,IF(Q39&gt;=Paris_Hotel_Summary!$D$7,Paris_Hotel_Summary!$B$7," "))</f>
        <v xml:space="preserve"> </v>
      </c>
      <c r="AL39" t="str">
        <f t="shared" si="0"/>
        <v>no</v>
      </c>
      <c r="AM39">
        <f t="shared" si="1"/>
        <v>37</v>
      </c>
      <c r="AN39" t="str">
        <f t="shared" si="2"/>
        <v>yes</v>
      </c>
      <c r="AO39">
        <f t="shared" si="3"/>
        <v>37</v>
      </c>
      <c r="AP39" t="str">
        <f t="shared" si="4"/>
        <v>no</v>
      </c>
      <c r="AQ39">
        <f t="shared" si="5"/>
        <v>37</v>
      </c>
      <c r="AR39" s="87" t="str">
        <f ca="1">IF(Y39&gt;='Airline Points Earned'!$J$60,Ticket, " ")</f>
        <v xml:space="preserve"> </v>
      </c>
      <c r="AS39" s="17" t="str">
        <f ca="1">IF(AG39&gt;='Airline Points Earned'!$J$61,Ticket, " ")</f>
        <v xml:space="preserve"> </v>
      </c>
      <c r="AT39" s="32" t="str">
        <f ca="1">IF(AC39&gt;='Airline Points Earned'!$J$62,Ticket, " ")</f>
        <v xml:space="preserve"> </v>
      </c>
      <c r="AU39" t="str">
        <f t="shared" si="6"/>
        <v>no</v>
      </c>
      <c r="AV39">
        <f t="shared" si="7"/>
        <v>37</v>
      </c>
      <c r="AW39" t="str">
        <f t="shared" si="8"/>
        <v>no</v>
      </c>
      <c r="AX39">
        <f t="shared" si="9"/>
        <v>37</v>
      </c>
      <c r="AY39" t="str">
        <f t="shared" si="10"/>
        <v>no</v>
      </c>
      <c r="AZ39">
        <f t="shared" si="11"/>
        <v>37</v>
      </c>
    </row>
    <row r="40" spans="1:52">
      <c r="A40" s="30">
        <f t="shared" si="12"/>
        <v>38</v>
      </c>
      <c r="B40" s="30" t="str">
        <f ca="1">'Consultant profile'!M44</f>
        <v>Albany NY</v>
      </c>
      <c r="C40" s="18">
        <f ca="1">'Consultant profile'!P44</f>
        <v>250</v>
      </c>
      <c r="D40" s="18">
        <f ca="1">'Consultant profile'!R44</f>
        <v>750</v>
      </c>
      <c r="E40" s="18">
        <f ca="1">'Consultant profile'!U44</f>
        <v>450</v>
      </c>
      <c r="F40" s="128">
        <f ca="1">(IF('Consultant profile'!Z44="Platinum Preferred Guest",5,IF('Consultant profile'!Z44="Gold Preferred Guest",4,2)))*D40</f>
        <v>3750</v>
      </c>
      <c r="G40" s="126">
        <f ca="1">$C40*CreditCardPointsEarnedLookup!$E$2</f>
        <v>250</v>
      </c>
      <c r="H40" s="61">
        <f ca="1">$E40*CreditCardPointsEarnedLookup!$F$2</f>
        <v>450</v>
      </c>
      <c r="I40" s="110">
        <f t="shared" si="13"/>
        <v>145100</v>
      </c>
      <c r="J40" s="128">
        <f ca="1">D40*CreditCardPointsEarnedLookup!$B$3</f>
        <v>3750</v>
      </c>
      <c r="K40" s="126">
        <f ca="1">$C40*CreditCardPointsEarnedLookup!$E$3</f>
        <v>500</v>
      </c>
      <c r="L40" s="61">
        <f ca="1">$E40*CreditCardPointsEarnedLookup!$F$3</f>
        <v>450</v>
      </c>
      <c r="M40" s="110">
        <f t="shared" si="14"/>
        <v>178600</v>
      </c>
      <c r="N40" s="128">
        <f ca="1">D40*CreditCardPointsEarnedLookup!$B$4</f>
        <v>4500</v>
      </c>
      <c r="O40" s="126">
        <f ca="1">$C40*CreditCardPointsEarnedLookup!$E$4</f>
        <v>750</v>
      </c>
      <c r="P40" s="61">
        <f ca="1">$E40*CreditCardPointsEarnedLookup!$F$4</f>
        <v>1350</v>
      </c>
      <c r="Q40" s="110">
        <f t="shared" si="15"/>
        <v>250800</v>
      </c>
      <c r="R40" s="128">
        <f ca="1">H40*CreditCardPointsEarnedLookup!$B$5</f>
        <v>4050</v>
      </c>
      <c r="S40" s="126">
        <f ca="1">$C40*CreditCardPointsEarnedLookup!$E$5</f>
        <v>750</v>
      </c>
      <c r="T40" s="61">
        <f ca="1">$E40*CreditCardPointsEarnedLookup!$F$5</f>
        <v>1350</v>
      </c>
      <c r="U40" s="110">
        <f t="shared" si="16"/>
        <v>233700</v>
      </c>
      <c r="V40" s="128">
        <f ca="1">L40*CreditCardPointsEarnedLookup!$B$6</f>
        <v>450</v>
      </c>
      <c r="W40" s="126">
        <f ca="1">$C40*CreditCardPointsEarnedLookup!$E$6</f>
        <v>250</v>
      </c>
      <c r="X40" s="61">
        <f ca="1">$E40*CreditCardPointsEarnedLookup!$F$6</f>
        <v>450</v>
      </c>
      <c r="Y40" s="110">
        <f t="shared" si="17"/>
        <v>43700</v>
      </c>
      <c r="Z40" s="128">
        <f ca="1">P40*CreditCardPointsEarnedLookup!$B$7</f>
        <v>1350</v>
      </c>
      <c r="AA40" s="126">
        <f ca="1">$C40*CreditCardPointsEarnedLookup!$E$7</f>
        <v>500</v>
      </c>
      <c r="AB40" s="61">
        <f ca="1">$E40*CreditCardPointsEarnedLookup!$F$7</f>
        <v>450</v>
      </c>
      <c r="AC40" s="110">
        <f t="shared" si="18"/>
        <v>87400</v>
      </c>
      <c r="AD40" s="128">
        <f ca="1">T40*CreditCardPointsEarnedLookup!$B$8</f>
        <v>1350</v>
      </c>
      <c r="AE40" s="126">
        <f ca="1">$C40*CreditCardPointsEarnedLookup!$E$8</f>
        <v>500</v>
      </c>
      <c r="AF40" s="61">
        <f ca="1">$E40*CreditCardPointsEarnedLookup!$F$8</f>
        <v>450</v>
      </c>
      <c r="AG40" s="110">
        <f t="shared" si="19"/>
        <v>87400</v>
      </c>
      <c r="AI40" s="87" t="str">
        <f ca="1">IF(M40&gt;=Paris_Hotel_Summary!$D$2,Paris_Hotel_Summary!$B$2,IF(M40&gt;=Paris_Hotel_Summary!$D$3,Paris_Hotel_Summary!$B$3," "))</f>
        <v xml:space="preserve"> </v>
      </c>
      <c r="AJ40" s="17" t="str">
        <f ca="1">IF(I40&gt;=Paris_Hotel_Summary!$D$4,Paris_Hotel_Summary!$B$4,IF(I40&gt;=Paris_Hotel_Summary!$D$5,Paris_Hotel_Summary!$B$5," "))</f>
        <v>The Westin Paris</v>
      </c>
      <c r="AK40" s="17" t="str">
        <f ca="1">IF(Q40&gt;=Paris_Hotel_Summary!$D$6,Paris_Hotel_Summary!$B$6,IF(Q40&gt;=Paris_Hotel_Summary!$D$7,Paris_Hotel_Summary!$B$7," "))</f>
        <v xml:space="preserve"> </v>
      </c>
      <c r="AL40" t="str">
        <f t="shared" si="0"/>
        <v>yes</v>
      </c>
      <c r="AM40">
        <f t="shared" si="1"/>
        <v>38</v>
      </c>
      <c r="AN40" t="str">
        <f t="shared" si="2"/>
        <v>yes</v>
      </c>
      <c r="AO40">
        <f t="shared" si="3"/>
        <v>38</v>
      </c>
      <c r="AP40" t="str">
        <f t="shared" si="4"/>
        <v>no</v>
      </c>
      <c r="AQ40">
        <f t="shared" si="5"/>
        <v>38</v>
      </c>
      <c r="AR40" s="87" t="str">
        <f ca="1">IF(Y40&gt;='Airline Points Earned'!$J$60,Ticket, " ")</f>
        <v xml:space="preserve"> </v>
      </c>
      <c r="AS40" s="17" t="str">
        <f ca="1">IF(AG40&gt;='Airline Points Earned'!$J$61,Ticket, " ")</f>
        <v xml:space="preserve"> </v>
      </c>
      <c r="AT40" s="32" t="str">
        <f ca="1">IF(AC40&gt;='Airline Points Earned'!$J$62,Ticket, " ")</f>
        <v xml:space="preserve"> </v>
      </c>
      <c r="AU40" t="str">
        <f t="shared" si="6"/>
        <v>no</v>
      </c>
      <c r="AV40">
        <f t="shared" si="7"/>
        <v>38</v>
      </c>
      <c r="AW40" t="str">
        <f t="shared" si="8"/>
        <v>no</v>
      </c>
      <c r="AX40">
        <f t="shared" si="9"/>
        <v>38</v>
      </c>
      <c r="AY40" t="str">
        <f t="shared" si="10"/>
        <v>no</v>
      </c>
      <c r="AZ40">
        <f t="shared" si="11"/>
        <v>38</v>
      </c>
    </row>
    <row r="41" spans="1:52">
      <c r="A41" s="30">
        <f t="shared" si="12"/>
        <v>39</v>
      </c>
      <c r="B41" s="30" t="str">
        <f ca="1">'Consultant profile'!M45</f>
        <v>Albany NY</v>
      </c>
      <c r="C41" s="18">
        <f ca="1">'Consultant profile'!P45</f>
        <v>250</v>
      </c>
      <c r="D41" s="18">
        <f ca="1">'Consultant profile'!R45</f>
        <v>750</v>
      </c>
      <c r="E41" s="18">
        <f ca="1">'Consultant profile'!U45</f>
        <v>450</v>
      </c>
      <c r="F41" s="128">
        <f ca="1">(IF('Consultant profile'!Z45="Platinum Preferred Guest",5,IF('Consultant profile'!Z45="Gold Preferred Guest",4,2)))*D41</f>
        <v>3750</v>
      </c>
      <c r="G41" s="126">
        <f ca="1">$C41*CreditCardPointsEarnedLookup!$E$2</f>
        <v>250</v>
      </c>
      <c r="H41" s="61">
        <f ca="1">$E41*CreditCardPointsEarnedLookup!$F$2</f>
        <v>450</v>
      </c>
      <c r="I41" s="110">
        <f t="shared" si="13"/>
        <v>149550</v>
      </c>
      <c r="J41" s="128">
        <f ca="1">D41*CreditCardPointsEarnedLookup!$B$3</f>
        <v>3750</v>
      </c>
      <c r="K41" s="126">
        <f ca="1">$C41*CreditCardPointsEarnedLookup!$E$3</f>
        <v>500</v>
      </c>
      <c r="L41" s="61">
        <f ca="1">$E41*CreditCardPointsEarnedLookup!$F$3</f>
        <v>450</v>
      </c>
      <c r="M41" s="110">
        <f t="shared" si="14"/>
        <v>183300</v>
      </c>
      <c r="N41" s="128">
        <f ca="1">D41*CreditCardPointsEarnedLookup!$B$4</f>
        <v>4500</v>
      </c>
      <c r="O41" s="126">
        <f ca="1">$C41*CreditCardPointsEarnedLookup!$E$4</f>
        <v>750</v>
      </c>
      <c r="P41" s="61">
        <f ca="1">$E41*CreditCardPointsEarnedLookup!$F$4</f>
        <v>1350</v>
      </c>
      <c r="Q41" s="110">
        <f t="shared" si="15"/>
        <v>257400</v>
      </c>
      <c r="R41" s="128">
        <f ca="1">H41*CreditCardPointsEarnedLookup!$B$5</f>
        <v>4050</v>
      </c>
      <c r="S41" s="126">
        <f ca="1">$C41*CreditCardPointsEarnedLookup!$E$5</f>
        <v>750</v>
      </c>
      <c r="T41" s="61">
        <f ca="1">$E41*CreditCardPointsEarnedLookup!$F$5</f>
        <v>1350</v>
      </c>
      <c r="U41" s="110">
        <f t="shared" si="16"/>
        <v>239850</v>
      </c>
      <c r="V41" s="128">
        <f ca="1">L41*CreditCardPointsEarnedLookup!$B$6</f>
        <v>450</v>
      </c>
      <c r="W41" s="126">
        <f ca="1">$C41*CreditCardPointsEarnedLookup!$E$6</f>
        <v>250</v>
      </c>
      <c r="X41" s="61">
        <f ca="1">$E41*CreditCardPointsEarnedLookup!$F$6</f>
        <v>450</v>
      </c>
      <c r="Y41" s="110">
        <f t="shared" si="17"/>
        <v>44850</v>
      </c>
      <c r="Z41" s="128">
        <f ca="1">P41*CreditCardPointsEarnedLookup!$B$7</f>
        <v>1350</v>
      </c>
      <c r="AA41" s="126">
        <f ca="1">$C41*CreditCardPointsEarnedLookup!$E$7</f>
        <v>500</v>
      </c>
      <c r="AB41" s="61">
        <f ca="1">$E41*CreditCardPointsEarnedLookup!$F$7</f>
        <v>450</v>
      </c>
      <c r="AC41" s="110">
        <f t="shared" si="18"/>
        <v>89700</v>
      </c>
      <c r="AD41" s="128">
        <f ca="1">T41*CreditCardPointsEarnedLookup!$B$8</f>
        <v>1350</v>
      </c>
      <c r="AE41" s="126">
        <f ca="1">$C41*CreditCardPointsEarnedLookup!$E$8</f>
        <v>500</v>
      </c>
      <c r="AF41" s="61">
        <f ca="1">$E41*CreditCardPointsEarnedLookup!$F$8</f>
        <v>450</v>
      </c>
      <c r="AG41" s="110">
        <f t="shared" si="19"/>
        <v>89700</v>
      </c>
      <c r="AI41" s="87" t="str">
        <f ca="1">IF(M41&gt;=Paris_Hotel_Summary!$D$2,Paris_Hotel_Summary!$B$2,IF(M41&gt;=Paris_Hotel_Summary!$D$3,Paris_Hotel_Summary!$B$3," "))</f>
        <v xml:space="preserve">Marriott Rive Gauche </v>
      </c>
      <c r="AJ41" s="17" t="str">
        <f ca="1">IF(I41&gt;=Paris_Hotel_Summary!$D$4,Paris_Hotel_Summary!$B$4,IF(I41&gt;=Paris_Hotel_Summary!$D$5,Paris_Hotel_Summary!$B$5," "))</f>
        <v>The Westin Paris</v>
      </c>
      <c r="AK41" s="17" t="str">
        <f ca="1">IF(Q41&gt;=Paris_Hotel_Summary!$D$6,Paris_Hotel_Summary!$B$6,IF(Q41&gt;=Paris_Hotel_Summary!$D$7,Paris_Hotel_Summary!$B$7," "))</f>
        <v xml:space="preserve"> </v>
      </c>
      <c r="AL41" t="str">
        <f t="shared" si="0"/>
        <v>yes</v>
      </c>
      <c r="AM41">
        <f t="shared" si="1"/>
        <v>39</v>
      </c>
      <c r="AN41" t="str">
        <f t="shared" si="2"/>
        <v>yes</v>
      </c>
      <c r="AO41">
        <f t="shared" si="3"/>
        <v>39</v>
      </c>
      <c r="AP41" t="str">
        <f t="shared" si="4"/>
        <v>no</v>
      </c>
      <c r="AQ41">
        <f t="shared" si="5"/>
        <v>39</v>
      </c>
      <c r="AR41" s="87" t="str">
        <f ca="1">IF(Y41&gt;='Airline Points Earned'!$J$60,Ticket, " ")</f>
        <v xml:space="preserve"> </v>
      </c>
      <c r="AS41" s="17" t="str">
        <f ca="1">IF(AG41&gt;='Airline Points Earned'!$J$61,Ticket, " ")</f>
        <v xml:space="preserve"> </v>
      </c>
      <c r="AT41" s="32" t="str">
        <f ca="1">IF(AC41&gt;='Airline Points Earned'!$J$62,Ticket, " ")</f>
        <v xml:space="preserve"> </v>
      </c>
      <c r="AU41" t="str">
        <f t="shared" si="6"/>
        <v>no</v>
      </c>
      <c r="AV41">
        <f t="shared" si="7"/>
        <v>39</v>
      </c>
      <c r="AW41" t="str">
        <f t="shared" si="8"/>
        <v>no</v>
      </c>
      <c r="AX41">
        <f t="shared" si="9"/>
        <v>39</v>
      </c>
      <c r="AY41" t="str">
        <f t="shared" si="10"/>
        <v>no</v>
      </c>
      <c r="AZ41">
        <f t="shared" si="11"/>
        <v>39</v>
      </c>
    </row>
    <row r="42" spans="1:52">
      <c r="A42" s="30">
        <f t="shared" si="12"/>
        <v>40</v>
      </c>
      <c r="B42" s="30" t="str">
        <f ca="1">'Consultant profile'!M46</f>
        <v>Albany NY</v>
      </c>
      <c r="C42" s="18">
        <f ca="1">'Consultant profile'!P46</f>
        <v>250</v>
      </c>
      <c r="D42" s="18">
        <f ca="1">'Consultant profile'!R46</f>
        <v>750</v>
      </c>
      <c r="E42" s="18">
        <f ca="1">'Consultant profile'!U46</f>
        <v>450</v>
      </c>
      <c r="F42" s="128">
        <f ca="1">(IF('Consultant profile'!Z46="Platinum Preferred Guest",5,IF('Consultant profile'!Z46="Gold Preferred Guest",4,2)))*D42</f>
        <v>3750</v>
      </c>
      <c r="G42" s="126">
        <f ca="1">$C42*CreditCardPointsEarnedLookup!$E$2</f>
        <v>250</v>
      </c>
      <c r="H42" s="61">
        <f ca="1">$E42*CreditCardPointsEarnedLookup!$F$2</f>
        <v>450</v>
      </c>
      <c r="I42" s="110">
        <f t="shared" si="13"/>
        <v>154000</v>
      </c>
      <c r="J42" s="128">
        <f ca="1">D42*CreditCardPointsEarnedLookup!$B$3</f>
        <v>3750</v>
      </c>
      <c r="K42" s="126">
        <f ca="1">$C42*CreditCardPointsEarnedLookup!$E$3</f>
        <v>500</v>
      </c>
      <c r="L42" s="61">
        <f ca="1">$E42*CreditCardPointsEarnedLookup!$F$3</f>
        <v>450</v>
      </c>
      <c r="M42" s="110">
        <f t="shared" si="14"/>
        <v>188000</v>
      </c>
      <c r="N42" s="128">
        <f ca="1">D42*CreditCardPointsEarnedLookup!$B$4</f>
        <v>4500</v>
      </c>
      <c r="O42" s="126">
        <f ca="1">$C42*CreditCardPointsEarnedLookup!$E$4</f>
        <v>750</v>
      </c>
      <c r="P42" s="61">
        <f ca="1">$E42*CreditCardPointsEarnedLookup!$F$4</f>
        <v>1350</v>
      </c>
      <c r="Q42" s="110">
        <f t="shared" si="15"/>
        <v>264000</v>
      </c>
      <c r="R42" s="128">
        <f ca="1">H42*CreditCardPointsEarnedLookup!$B$5</f>
        <v>4050</v>
      </c>
      <c r="S42" s="126">
        <f ca="1">$C42*CreditCardPointsEarnedLookup!$E$5</f>
        <v>750</v>
      </c>
      <c r="T42" s="61">
        <f ca="1">$E42*CreditCardPointsEarnedLookup!$F$5</f>
        <v>1350</v>
      </c>
      <c r="U42" s="110">
        <f t="shared" si="16"/>
        <v>246000</v>
      </c>
      <c r="V42" s="128">
        <f ca="1">L42*CreditCardPointsEarnedLookup!$B$6</f>
        <v>450</v>
      </c>
      <c r="W42" s="126">
        <f ca="1">$C42*CreditCardPointsEarnedLookup!$E$6</f>
        <v>250</v>
      </c>
      <c r="X42" s="61">
        <f ca="1">$E42*CreditCardPointsEarnedLookup!$F$6</f>
        <v>450</v>
      </c>
      <c r="Y42" s="110">
        <f t="shared" si="17"/>
        <v>46000</v>
      </c>
      <c r="Z42" s="128">
        <f ca="1">P42*CreditCardPointsEarnedLookup!$B$7</f>
        <v>1350</v>
      </c>
      <c r="AA42" s="126">
        <f ca="1">$C42*CreditCardPointsEarnedLookup!$E$7</f>
        <v>500</v>
      </c>
      <c r="AB42" s="61">
        <f ca="1">$E42*CreditCardPointsEarnedLookup!$F$7</f>
        <v>450</v>
      </c>
      <c r="AC42" s="110">
        <f t="shared" si="18"/>
        <v>92000</v>
      </c>
      <c r="AD42" s="128">
        <f ca="1">T42*CreditCardPointsEarnedLookup!$B$8</f>
        <v>1350</v>
      </c>
      <c r="AE42" s="126">
        <f ca="1">$C42*CreditCardPointsEarnedLookup!$E$8</f>
        <v>500</v>
      </c>
      <c r="AF42" s="61">
        <f ca="1">$E42*CreditCardPointsEarnedLookup!$F$8</f>
        <v>450</v>
      </c>
      <c r="AG42" s="110">
        <f t="shared" si="19"/>
        <v>92000</v>
      </c>
      <c r="AI42" s="87" t="str">
        <f ca="1">IF(M42&gt;=Paris_Hotel_Summary!$D$2,Paris_Hotel_Summary!$B$2,IF(M42&gt;=Paris_Hotel_Summary!$D$3,Paris_Hotel_Summary!$B$3," "))</f>
        <v xml:space="preserve">Marriott Rive Gauche </v>
      </c>
      <c r="AJ42" s="17" t="str">
        <f ca="1">IF(I42&gt;=Paris_Hotel_Summary!$D$4,Paris_Hotel_Summary!$B$4,IF(I42&gt;=Paris_Hotel_Summary!$D$5,Paris_Hotel_Summary!$B$5," "))</f>
        <v>The Westin Paris</v>
      </c>
      <c r="AK42" s="17" t="str">
        <f ca="1">IF(Q42&gt;=Paris_Hotel_Summary!$D$6,Paris_Hotel_Summary!$B$6,IF(Q42&gt;=Paris_Hotel_Summary!$D$7,Paris_Hotel_Summary!$B$7," "))</f>
        <v xml:space="preserve"> </v>
      </c>
      <c r="AL42" t="str">
        <f t="shared" si="0"/>
        <v>yes</v>
      </c>
      <c r="AM42">
        <f t="shared" si="1"/>
        <v>40</v>
      </c>
      <c r="AN42" t="str">
        <f t="shared" si="2"/>
        <v>yes</v>
      </c>
      <c r="AO42">
        <f t="shared" si="3"/>
        <v>40</v>
      </c>
      <c r="AP42" t="str">
        <f t="shared" si="4"/>
        <v>no</v>
      </c>
      <c r="AQ42">
        <f t="shared" si="5"/>
        <v>40</v>
      </c>
      <c r="AR42" s="87" t="str">
        <f ca="1">IF(Y42&gt;='Airline Points Earned'!$J$60,Ticket, " ")</f>
        <v xml:space="preserve"> </v>
      </c>
      <c r="AS42" s="17" t="str">
        <f ca="1">IF(AG42&gt;='Airline Points Earned'!$J$61,Ticket, " ")</f>
        <v xml:space="preserve"> </v>
      </c>
      <c r="AT42" s="32" t="str">
        <f ca="1">IF(AC42&gt;='Airline Points Earned'!$J$62,Ticket, " ")</f>
        <v xml:space="preserve"> </v>
      </c>
      <c r="AU42" t="str">
        <f t="shared" si="6"/>
        <v>no</v>
      </c>
      <c r="AV42">
        <f t="shared" si="7"/>
        <v>40</v>
      </c>
      <c r="AW42" t="str">
        <f t="shared" si="8"/>
        <v>no</v>
      </c>
      <c r="AX42">
        <f t="shared" si="9"/>
        <v>40</v>
      </c>
      <c r="AY42" t="str">
        <f t="shared" si="10"/>
        <v>no</v>
      </c>
      <c r="AZ42">
        <f t="shared" si="11"/>
        <v>40</v>
      </c>
    </row>
    <row r="43" spans="1:52">
      <c r="A43" s="30">
        <f t="shared" si="12"/>
        <v>41</v>
      </c>
      <c r="B43" s="30" t="str">
        <f ca="1">'Consultant profile'!M47</f>
        <v>Albany NY</v>
      </c>
      <c r="C43" s="18">
        <f ca="1">'Consultant profile'!P47</f>
        <v>250</v>
      </c>
      <c r="D43" s="18">
        <f ca="1">'Consultant profile'!R47</f>
        <v>750</v>
      </c>
      <c r="E43" s="18">
        <f ca="1">'Consultant profile'!U47</f>
        <v>450</v>
      </c>
      <c r="F43" s="128">
        <f ca="1">(IF('Consultant profile'!Z47="Platinum Preferred Guest",5,IF('Consultant profile'!Z47="Gold Preferred Guest",4,2)))*D43</f>
        <v>3750</v>
      </c>
      <c r="G43" s="126">
        <f ca="1">$C43*CreditCardPointsEarnedLookup!$E$2</f>
        <v>250</v>
      </c>
      <c r="H43" s="61">
        <f ca="1">$E43*CreditCardPointsEarnedLookup!$F$2</f>
        <v>450</v>
      </c>
      <c r="I43" s="110">
        <f t="shared" si="13"/>
        <v>158450</v>
      </c>
      <c r="J43" s="128">
        <f ca="1">D43*CreditCardPointsEarnedLookup!$B$3</f>
        <v>3750</v>
      </c>
      <c r="K43" s="126">
        <f ca="1">$C43*CreditCardPointsEarnedLookup!$E$3</f>
        <v>500</v>
      </c>
      <c r="L43" s="61">
        <f ca="1">$E43*CreditCardPointsEarnedLookup!$F$3</f>
        <v>450</v>
      </c>
      <c r="M43" s="110">
        <f t="shared" si="14"/>
        <v>192700</v>
      </c>
      <c r="N43" s="128">
        <f ca="1">D43*CreditCardPointsEarnedLookup!$B$4</f>
        <v>4500</v>
      </c>
      <c r="O43" s="126">
        <f ca="1">$C43*CreditCardPointsEarnedLookup!$E$4</f>
        <v>750</v>
      </c>
      <c r="P43" s="61">
        <f ca="1">$E43*CreditCardPointsEarnedLookup!$F$4</f>
        <v>1350</v>
      </c>
      <c r="Q43" s="110">
        <f t="shared" si="15"/>
        <v>270600</v>
      </c>
      <c r="R43" s="128">
        <f ca="1">H43*CreditCardPointsEarnedLookup!$B$5</f>
        <v>4050</v>
      </c>
      <c r="S43" s="126">
        <f ca="1">$C43*CreditCardPointsEarnedLookup!$E$5</f>
        <v>750</v>
      </c>
      <c r="T43" s="61">
        <f ca="1">$E43*CreditCardPointsEarnedLookup!$F$5</f>
        <v>1350</v>
      </c>
      <c r="U43" s="110">
        <f t="shared" si="16"/>
        <v>252150</v>
      </c>
      <c r="V43" s="128">
        <f ca="1">L43*CreditCardPointsEarnedLookup!$B$6</f>
        <v>450</v>
      </c>
      <c r="W43" s="126">
        <f ca="1">$C43*CreditCardPointsEarnedLookup!$E$6</f>
        <v>250</v>
      </c>
      <c r="X43" s="61">
        <f ca="1">$E43*CreditCardPointsEarnedLookup!$F$6</f>
        <v>450</v>
      </c>
      <c r="Y43" s="110">
        <f t="shared" si="17"/>
        <v>47150</v>
      </c>
      <c r="Z43" s="128">
        <f ca="1">P43*CreditCardPointsEarnedLookup!$B$7</f>
        <v>1350</v>
      </c>
      <c r="AA43" s="126">
        <f ca="1">$C43*CreditCardPointsEarnedLookup!$E$7</f>
        <v>500</v>
      </c>
      <c r="AB43" s="61">
        <f ca="1">$E43*CreditCardPointsEarnedLookup!$F$7</f>
        <v>450</v>
      </c>
      <c r="AC43" s="110">
        <f t="shared" si="18"/>
        <v>94300</v>
      </c>
      <c r="AD43" s="128">
        <f ca="1">T43*CreditCardPointsEarnedLookup!$B$8</f>
        <v>1350</v>
      </c>
      <c r="AE43" s="126">
        <f ca="1">$C43*CreditCardPointsEarnedLookup!$E$8</f>
        <v>500</v>
      </c>
      <c r="AF43" s="61">
        <f ca="1">$E43*CreditCardPointsEarnedLookup!$F$8</f>
        <v>450</v>
      </c>
      <c r="AG43" s="110">
        <f t="shared" si="19"/>
        <v>94300</v>
      </c>
      <c r="AI43" s="87" t="str">
        <f ca="1">IF(M43&gt;=Paris_Hotel_Summary!$D$2,Paris_Hotel_Summary!$B$2,IF(M43&gt;=Paris_Hotel_Summary!$D$3,Paris_Hotel_Summary!$B$3," "))</f>
        <v xml:space="preserve">Marriott Rive Gauche </v>
      </c>
      <c r="AJ43" s="17" t="str">
        <f ca="1">IF(I43&gt;=Paris_Hotel_Summary!$D$4,Paris_Hotel_Summary!$B$4,IF(I43&gt;=Paris_Hotel_Summary!$D$5,Paris_Hotel_Summary!$B$5," "))</f>
        <v>The Westin Paris</v>
      </c>
      <c r="AK43" s="17" t="str">
        <f ca="1">IF(Q43&gt;=Paris_Hotel_Summary!$D$6,Paris_Hotel_Summary!$B$6,IF(Q43&gt;=Paris_Hotel_Summary!$D$7,Paris_Hotel_Summary!$B$7," "))</f>
        <v xml:space="preserve"> </v>
      </c>
      <c r="AL43" t="str">
        <f t="shared" si="0"/>
        <v>yes</v>
      </c>
      <c r="AM43">
        <f t="shared" si="1"/>
        <v>41</v>
      </c>
      <c r="AN43" t="str">
        <f t="shared" si="2"/>
        <v>yes</v>
      </c>
      <c r="AO43">
        <f t="shared" si="3"/>
        <v>41</v>
      </c>
      <c r="AP43" t="str">
        <f t="shared" si="4"/>
        <v>no</v>
      </c>
      <c r="AQ43">
        <f t="shared" si="5"/>
        <v>41</v>
      </c>
      <c r="AR43" s="87" t="str">
        <f ca="1">IF(Y43&gt;='Airline Points Earned'!$J$60,Ticket, " ")</f>
        <v xml:space="preserve"> </v>
      </c>
      <c r="AS43" s="17" t="str">
        <f ca="1">IF(AG43&gt;='Airline Points Earned'!$J$61,Ticket, " ")</f>
        <v xml:space="preserve"> </v>
      </c>
      <c r="AT43" s="32" t="str">
        <f ca="1">IF(AC43&gt;='Airline Points Earned'!$J$62,Ticket, " ")</f>
        <v xml:space="preserve"> </v>
      </c>
      <c r="AU43" t="str">
        <f t="shared" si="6"/>
        <v>no</v>
      </c>
      <c r="AV43">
        <f t="shared" si="7"/>
        <v>41</v>
      </c>
      <c r="AW43" t="str">
        <f t="shared" si="8"/>
        <v>no</v>
      </c>
      <c r="AX43">
        <f t="shared" si="9"/>
        <v>41</v>
      </c>
      <c r="AY43" t="str">
        <f t="shared" si="10"/>
        <v>no</v>
      </c>
      <c r="AZ43">
        <f t="shared" si="11"/>
        <v>41</v>
      </c>
    </row>
    <row r="44" spans="1:52">
      <c r="A44" s="30">
        <f t="shared" si="12"/>
        <v>42</v>
      </c>
      <c r="B44" s="30" t="str">
        <f ca="1">'Consultant profile'!M48</f>
        <v>Albany NY</v>
      </c>
      <c r="C44" s="18">
        <f ca="1">'Consultant profile'!P48</f>
        <v>250</v>
      </c>
      <c r="D44" s="18">
        <f ca="1">'Consultant profile'!R48</f>
        <v>750</v>
      </c>
      <c r="E44" s="18">
        <f ca="1">'Consultant profile'!U48</f>
        <v>450</v>
      </c>
      <c r="F44" s="128">
        <f ca="1">(IF('Consultant profile'!Z48="Platinum Preferred Guest",5,IF('Consultant profile'!Z48="Gold Preferred Guest",4,2)))*D44</f>
        <v>3750</v>
      </c>
      <c r="G44" s="126">
        <f ca="1">$C44*CreditCardPointsEarnedLookup!$E$2</f>
        <v>250</v>
      </c>
      <c r="H44" s="61">
        <f ca="1">$E44*CreditCardPointsEarnedLookup!$F$2</f>
        <v>450</v>
      </c>
      <c r="I44" s="110">
        <f t="shared" si="13"/>
        <v>162900</v>
      </c>
      <c r="J44" s="128">
        <f ca="1">D44*CreditCardPointsEarnedLookup!$B$3</f>
        <v>3750</v>
      </c>
      <c r="K44" s="126">
        <f ca="1">$C44*CreditCardPointsEarnedLookup!$E$3</f>
        <v>500</v>
      </c>
      <c r="L44" s="61">
        <f ca="1">$E44*CreditCardPointsEarnedLookup!$F$3</f>
        <v>450</v>
      </c>
      <c r="M44" s="110">
        <f t="shared" si="14"/>
        <v>197400</v>
      </c>
      <c r="N44" s="128">
        <f ca="1">D44*CreditCardPointsEarnedLookup!$B$4</f>
        <v>4500</v>
      </c>
      <c r="O44" s="126">
        <f ca="1">$C44*CreditCardPointsEarnedLookup!$E$4</f>
        <v>750</v>
      </c>
      <c r="P44" s="61">
        <f ca="1">$E44*CreditCardPointsEarnedLookup!$F$4</f>
        <v>1350</v>
      </c>
      <c r="Q44" s="110">
        <f t="shared" si="15"/>
        <v>277200</v>
      </c>
      <c r="R44" s="128">
        <f ca="1">H44*CreditCardPointsEarnedLookup!$B$5</f>
        <v>4050</v>
      </c>
      <c r="S44" s="126">
        <f ca="1">$C44*CreditCardPointsEarnedLookup!$E$5</f>
        <v>750</v>
      </c>
      <c r="T44" s="61">
        <f ca="1">$E44*CreditCardPointsEarnedLookup!$F$5</f>
        <v>1350</v>
      </c>
      <c r="U44" s="110">
        <f t="shared" si="16"/>
        <v>258300</v>
      </c>
      <c r="V44" s="128">
        <f ca="1">L44*CreditCardPointsEarnedLookup!$B$6</f>
        <v>450</v>
      </c>
      <c r="W44" s="126">
        <f ca="1">$C44*CreditCardPointsEarnedLookup!$E$6</f>
        <v>250</v>
      </c>
      <c r="X44" s="61">
        <f ca="1">$E44*CreditCardPointsEarnedLookup!$F$6</f>
        <v>450</v>
      </c>
      <c r="Y44" s="110">
        <f t="shared" si="17"/>
        <v>48300</v>
      </c>
      <c r="Z44" s="128">
        <f ca="1">P44*CreditCardPointsEarnedLookup!$B$7</f>
        <v>1350</v>
      </c>
      <c r="AA44" s="126">
        <f ca="1">$C44*CreditCardPointsEarnedLookup!$E$7</f>
        <v>500</v>
      </c>
      <c r="AB44" s="61">
        <f ca="1">$E44*CreditCardPointsEarnedLookup!$F$7</f>
        <v>450</v>
      </c>
      <c r="AC44" s="110">
        <f t="shared" si="18"/>
        <v>96600</v>
      </c>
      <c r="AD44" s="128">
        <f ca="1">T44*CreditCardPointsEarnedLookup!$B$8</f>
        <v>1350</v>
      </c>
      <c r="AE44" s="126">
        <f ca="1">$C44*CreditCardPointsEarnedLookup!$E$8</f>
        <v>500</v>
      </c>
      <c r="AF44" s="61">
        <f ca="1">$E44*CreditCardPointsEarnedLookup!$F$8</f>
        <v>450</v>
      </c>
      <c r="AG44" s="110">
        <f t="shared" si="19"/>
        <v>96600</v>
      </c>
      <c r="AI44" s="87" t="str">
        <f ca="1">IF(M44&gt;=Paris_Hotel_Summary!$D$2,Paris_Hotel_Summary!$B$2,IF(M44&gt;=Paris_Hotel_Summary!$D$3,Paris_Hotel_Summary!$B$3," "))</f>
        <v xml:space="preserve">Marriott Rive Gauche </v>
      </c>
      <c r="AJ44" s="17" t="str">
        <f ca="1">IF(I44&gt;=Paris_Hotel_Summary!$D$4,Paris_Hotel_Summary!$B$4,IF(I44&gt;=Paris_Hotel_Summary!$D$5,Paris_Hotel_Summary!$B$5," "))</f>
        <v>The Westin Paris</v>
      </c>
      <c r="AK44" s="17" t="str">
        <f ca="1">IF(Q44&gt;=Paris_Hotel_Summary!$D$6,Paris_Hotel_Summary!$B$6,IF(Q44&gt;=Paris_Hotel_Summary!$D$7,Paris_Hotel_Summary!$B$7," "))</f>
        <v xml:space="preserve"> </v>
      </c>
      <c r="AL44" t="str">
        <f t="shared" si="0"/>
        <v>yes</v>
      </c>
      <c r="AM44">
        <f t="shared" si="1"/>
        <v>42</v>
      </c>
      <c r="AN44" t="str">
        <f t="shared" si="2"/>
        <v>yes</v>
      </c>
      <c r="AO44">
        <f t="shared" si="3"/>
        <v>42</v>
      </c>
      <c r="AP44" t="str">
        <f t="shared" si="4"/>
        <v>yes</v>
      </c>
      <c r="AQ44">
        <f t="shared" si="5"/>
        <v>42</v>
      </c>
      <c r="AR44" s="87" t="str">
        <f ca="1">IF(Y44&gt;='Airline Points Earned'!$J$60,Ticket, " ")</f>
        <v xml:space="preserve"> </v>
      </c>
      <c r="AS44" s="17" t="str">
        <f ca="1">IF(AG44&gt;='Airline Points Earned'!$J$61,Ticket, " ")</f>
        <v xml:space="preserve"> </v>
      </c>
      <c r="AT44" s="32" t="str">
        <f ca="1">IF(AC44&gt;='Airline Points Earned'!$J$62,Ticket, " ")</f>
        <v xml:space="preserve"> </v>
      </c>
      <c r="AU44" t="str">
        <f t="shared" si="6"/>
        <v>no</v>
      </c>
      <c r="AV44">
        <f t="shared" si="7"/>
        <v>42</v>
      </c>
      <c r="AW44" t="str">
        <f t="shared" si="8"/>
        <v>no</v>
      </c>
      <c r="AX44">
        <f t="shared" si="9"/>
        <v>42</v>
      </c>
      <c r="AY44" t="str">
        <f t="shared" si="10"/>
        <v>no</v>
      </c>
      <c r="AZ44">
        <f t="shared" si="11"/>
        <v>42</v>
      </c>
    </row>
    <row r="45" spans="1:52">
      <c r="A45" s="30">
        <f t="shared" si="12"/>
        <v>43</v>
      </c>
      <c r="B45" s="30" t="str">
        <f ca="1">'Consultant profile'!M49</f>
        <v>Albany NY</v>
      </c>
      <c r="C45" s="18">
        <f ca="1">'Consultant profile'!P49</f>
        <v>250</v>
      </c>
      <c r="D45" s="18">
        <f ca="1">'Consultant profile'!R49</f>
        <v>750</v>
      </c>
      <c r="E45" s="18">
        <f ca="1">'Consultant profile'!U49</f>
        <v>450</v>
      </c>
      <c r="F45" s="128">
        <f ca="1">(IF('Consultant profile'!Z49="Platinum Preferred Guest",5,IF('Consultant profile'!Z49="Gold Preferred Guest",4,2)))*D45</f>
        <v>3750</v>
      </c>
      <c r="G45" s="126">
        <f ca="1">$C45*CreditCardPointsEarnedLookup!$E$2</f>
        <v>250</v>
      </c>
      <c r="H45" s="61">
        <f ca="1">$E45*CreditCardPointsEarnedLookup!$F$2</f>
        <v>450</v>
      </c>
      <c r="I45" s="110">
        <f t="shared" si="13"/>
        <v>167350</v>
      </c>
      <c r="J45" s="128">
        <f ca="1">D45*CreditCardPointsEarnedLookup!$B$3</f>
        <v>3750</v>
      </c>
      <c r="K45" s="126">
        <f ca="1">$C45*CreditCardPointsEarnedLookup!$E$3</f>
        <v>500</v>
      </c>
      <c r="L45" s="61">
        <f ca="1">$E45*CreditCardPointsEarnedLookup!$F$3</f>
        <v>450</v>
      </c>
      <c r="M45" s="110">
        <f t="shared" si="14"/>
        <v>202100</v>
      </c>
      <c r="N45" s="128">
        <f ca="1">D45*CreditCardPointsEarnedLookup!$B$4</f>
        <v>4500</v>
      </c>
      <c r="O45" s="126">
        <f ca="1">$C45*CreditCardPointsEarnedLookup!$E$4</f>
        <v>750</v>
      </c>
      <c r="P45" s="61">
        <f ca="1">$E45*CreditCardPointsEarnedLookup!$F$4</f>
        <v>1350</v>
      </c>
      <c r="Q45" s="110">
        <f t="shared" si="15"/>
        <v>283800</v>
      </c>
      <c r="R45" s="128">
        <f ca="1">H45*CreditCardPointsEarnedLookup!$B$5</f>
        <v>4050</v>
      </c>
      <c r="S45" s="126">
        <f ca="1">$C45*CreditCardPointsEarnedLookup!$E$5</f>
        <v>750</v>
      </c>
      <c r="T45" s="61">
        <f ca="1">$E45*CreditCardPointsEarnedLookup!$F$5</f>
        <v>1350</v>
      </c>
      <c r="U45" s="110">
        <f t="shared" si="16"/>
        <v>264450</v>
      </c>
      <c r="V45" s="128">
        <f ca="1">L45*CreditCardPointsEarnedLookup!$B$6</f>
        <v>450</v>
      </c>
      <c r="W45" s="126">
        <f ca="1">$C45*CreditCardPointsEarnedLookup!$E$6</f>
        <v>250</v>
      </c>
      <c r="X45" s="61">
        <f ca="1">$E45*CreditCardPointsEarnedLookup!$F$6</f>
        <v>450</v>
      </c>
      <c r="Y45" s="110">
        <f t="shared" si="17"/>
        <v>49450</v>
      </c>
      <c r="Z45" s="128">
        <f ca="1">P45*CreditCardPointsEarnedLookup!$B$7</f>
        <v>1350</v>
      </c>
      <c r="AA45" s="126">
        <f ca="1">$C45*CreditCardPointsEarnedLookup!$E$7</f>
        <v>500</v>
      </c>
      <c r="AB45" s="61">
        <f ca="1">$E45*CreditCardPointsEarnedLookup!$F$7</f>
        <v>450</v>
      </c>
      <c r="AC45" s="110">
        <f t="shared" si="18"/>
        <v>98900</v>
      </c>
      <c r="AD45" s="128">
        <f ca="1">T45*CreditCardPointsEarnedLookup!$B$8</f>
        <v>1350</v>
      </c>
      <c r="AE45" s="126">
        <f ca="1">$C45*CreditCardPointsEarnedLookup!$E$8</f>
        <v>500</v>
      </c>
      <c r="AF45" s="61">
        <f ca="1">$E45*CreditCardPointsEarnedLookup!$F$8</f>
        <v>450</v>
      </c>
      <c r="AG45" s="110">
        <f t="shared" si="19"/>
        <v>98900</v>
      </c>
      <c r="AI45" s="87" t="str">
        <f ca="1">IF(M45&gt;=Paris_Hotel_Summary!$D$2,Paris_Hotel_Summary!$B$2,IF(M45&gt;=Paris_Hotel_Summary!$D$3,Paris_Hotel_Summary!$B$3," "))</f>
        <v xml:space="preserve">Marriott Rive Gauche </v>
      </c>
      <c r="AJ45" s="17" t="str">
        <f ca="1">IF(I45&gt;=Paris_Hotel_Summary!$D$4,Paris_Hotel_Summary!$B$4,IF(I45&gt;=Paris_Hotel_Summary!$D$5,Paris_Hotel_Summary!$B$5," "))</f>
        <v>The Westin Paris</v>
      </c>
      <c r="AK45" s="17" t="str">
        <f ca="1">IF(Q45&gt;=Paris_Hotel_Summary!$D$6,Paris_Hotel_Summary!$B$6,IF(Q45&gt;=Paris_Hotel_Summary!$D$7,Paris_Hotel_Summary!$B$7," "))</f>
        <v>Hilton Paris La Defense</v>
      </c>
      <c r="AL45" t="str">
        <f t="shared" si="0"/>
        <v>yes</v>
      </c>
      <c r="AM45">
        <f t="shared" si="1"/>
        <v>43</v>
      </c>
      <c r="AN45" t="str">
        <f t="shared" si="2"/>
        <v>yes</v>
      </c>
      <c r="AO45">
        <f t="shared" si="3"/>
        <v>43</v>
      </c>
      <c r="AP45" t="str">
        <f t="shared" si="4"/>
        <v>yes</v>
      </c>
      <c r="AQ45">
        <f t="shared" si="5"/>
        <v>43</v>
      </c>
      <c r="AR45" s="87" t="str">
        <f ca="1">IF(Y45&gt;='Airline Points Earned'!$J$60,Ticket, " ")</f>
        <v xml:space="preserve"> </v>
      </c>
      <c r="AS45" s="17" t="str">
        <f ca="1">IF(AG45&gt;='Airline Points Earned'!$J$61,Ticket, " ")</f>
        <v xml:space="preserve"> </v>
      </c>
      <c r="AT45" s="32" t="str">
        <f ca="1">IF(AC45&gt;='Airline Points Earned'!$J$62,Ticket, " ")</f>
        <v xml:space="preserve"> </v>
      </c>
      <c r="AU45" t="str">
        <f t="shared" si="6"/>
        <v>no</v>
      </c>
      <c r="AV45">
        <f t="shared" si="7"/>
        <v>43</v>
      </c>
      <c r="AW45" t="str">
        <f t="shared" si="8"/>
        <v>no</v>
      </c>
      <c r="AX45">
        <f t="shared" si="9"/>
        <v>43</v>
      </c>
      <c r="AY45" t="str">
        <f t="shared" si="10"/>
        <v>no</v>
      </c>
      <c r="AZ45">
        <f t="shared" si="11"/>
        <v>43</v>
      </c>
    </row>
    <row r="46" spans="1:52">
      <c r="A46" s="30">
        <f t="shared" si="12"/>
        <v>44</v>
      </c>
      <c r="B46" s="30" t="str">
        <f ca="1">'Consultant profile'!M50</f>
        <v>Albany NY</v>
      </c>
      <c r="C46" s="18">
        <f ca="1">'Consultant profile'!P50</f>
        <v>250</v>
      </c>
      <c r="D46" s="18">
        <f ca="1">'Consultant profile'!R50</f>
        <v>750</v>
      </c>
      <c r="E46" s="18">
        <f ca="1">'Consultant profile'!U50</f>
        <v>450</v>
      </c>
      <c r="F46" s="128">
        <f ca="1">(IF('Consultant profile'!Z50="Platinum Preferred Guest",5,IF('Consultant profile'!Z50="Gold Preferred Guest",4,2)))*D46</f>
        <v>3750</v>
      </c>
      <c r="G46" s="126">
        <f ca="1">$C46*CreditCardPointsEarnedLookup!$E$2</f>
        <v>250</v>
      </c>
      <c r="H46" s="61">
        <f ca="1">$E46*CreditCardPointsEarnedLookup!$F$2</f>
        <v>450</v>
      </c>
      <c r="I46" s="110">
        <f t="shared" si="13"/>
        <v>171800</v>
      </c>
      <c r="J46" s="128">
        <f ca="1">D46*CreditCardPointsEarnedLookup!$B$3</f>
        <v>3750</v>
      </c>
      <c r="K46" s="126">
        <f ca="1">$C46*CreditCardPointsEarnedLookup!$E$3</f>
        <v>500</v>
      </c>
      <c r="L46" s="61">
        <f ca="1">$E46*CreditCardPointsEarnedLookup!$F$3</f>
        <v>450</v>
      </c>
      <c r="M46" s="110">
        <f t="shared" si="14"/>
        <v>206800</v>
      </c>
      <c r="N46" s="128">
        <f ca="1">D46*CreditCardPointsEarnedLookup!$B$4</f>
        <v>4500</v>
      </c>
      <c r="O46" s="126">
        <f ca="1">$C46*CreditCardPointsEarnedLookup!$E$4</f>
        <v>750</v>
      </c>
      <c r="P46" s="61">
        <f ca="1">$E46*CreditCardPointsEarnedLookup!$F$4</f>
        <v>1350</v>
      </c>
      <c r="Q46" s="110">
        <f t="shared" si="15"/>
        <v>290400</v>
      </c>
      <c r="R46" s="128">
        <f ca="1">H46*CreditCardPointsEarnedLookup!$B$5</f>
        <v>4050</v>
      </c>
      <c r="S46" s="126">
        <f ca="1">$C46*CreditCardPointsEarnedLookup!$E$5</f>
        <v>750</v>
      </c>
      <c r="T46" s="61">
        <f ca="1">$E46*CreditCardPointsEarnedLookup!$F$5</f>
        <v>1350</v>
      </c>
      <c r="U46" s="110">
        <f t="shared" si="16"/>
        <v>270600</v>
      </c>
      <c r="V46" s="128">
        <f ca="1">L46*CreditCardPointsEarnedLookup!$B$6</f>
        <v>450</v>
      </c>
      <c r="W46" s="126">
        <f ca="1">$C46*CreditCardPointsEarnedLookup!$E$6</f>
        <v>250</v>
      </c>
      <c r="X46" s="61">
        <f ca="1">$E46*CreditCardPointsEarnedLookup!$F$6</f>
        <v>450</v>
      </c>
      <c r="Y46" s="110">
        <f t="shared" si="17"/>
        <v>50600</v>
      </c>
      <c r="Z46" s="128">
        <f ca="1">P46*CreditCardPointsEarnedLookup!$B$7</f>
        <v>1350</v>
      </c>
      <c r="AA46" s="126">
        <f ca="1">$C46*CreditCardPointsEarnedLookup!$E$7</f>
        <v>500</v>
      </c>
      <c r="AB46" s="61">
        <f ca="1">$E46*CreditCardPointsEarnedLookup!$F$7</f>
        <v>450</v>
      </c>
      <c r="AC46" s="110">
        <f t="shared" si="18"/>
        <v>101200</v>
      </c>
      <c r="AD46" s="128">
        <f ca="1">T46*CreditCardPointsEarnedLookup!$B$8</f>
        <v>1350</v>
      </c>
      <c r="AE46" s="126">
        <f ca="1">$C46*CreditCardPointsEarnedLookup!$E$8</f>
        <v>500</v>
      </c>
      <c r="AF46" s="61">
        <f ca="1">$E46*CreditCardPointsEarnedLookup!$F$8</f>
        <v>450</v>
      </c>
      <c r="AG46" s="110">
        <f t="shared" si="19"/>
        <v>101200</v>
      </c>
      <c r="AI46" s="87" t="str">
        <f ca="1">IF(M46&gt;=Paris_Hotel_Summary!$D$2,Paris_Hotel_Summary!$B$2,IF(M46&gt;=Paris_Hotel_Summary!$D$3,Paris_Hotel_Summary!$B$3," "))</f>
        <v xml:space="preserve">Marriott Rive Gauche </v>
      </c>
      <c r="AJ46" s="17" t="str">
        <f ca="1">IF(I46&gt;=Paris_Hotel_Summary!$D$4,Paris_Hotel_Summary!$B$4,IF(I46&gt;=Paris_Hotel_Summary!$D$5,Paris_Hotel_Summary!$B$5," "))</f>
        <v>The Westin Paris</v>
      </c>
      <c r="AK46" s="17" t="str">
        <f ca="1">IF(Q46&gt;=Paris_Hotel_Summary!$D$6,Paris_Hotel_Summary!$B$6,IF(Q46&gt;=Paris_Hotel_Summary!$D$7,Paris_Hotel_Summary!$B$7," "))</f>
        <v>Hilton Paris La Defense</v>
      </c>
      <c r="AL46" t="str">
        <f t="shared" si="0"/>
        <v>yes</v>
      </c>
      <c r="AM46">
        <f t="shared" si="1"/>
        <v>44</v>
      </c>
      <c r="AN46" t="str">
        <f t="shared" si="2"/>
        <v>yes</v>
      </c>
      <c r="AO46">
        <f t="shared" si="3"/>
        <v>44</v>
      </c>
      <c r="AP46" t="str">
        <f t="shared" si="4"/>
        <v>yes</v>
      </c>
      <c r="AQ46">
        <f t="shared" si="5"/>
        <v>44</v>
      </c>
      <c r="AR46" s="87" t="str">
        <f ca="1">IF(Y46&gt;='Airline Points Earned'!$J$60,Ticket, " ")</f>
        <v xml:space="preserve"> </v>
      </c>
      <c r="AS46" s="17" t="str">
        <f ca="1">IF(AG46&gt;='Airline Points Earned'!$J$61,Ticket, " ")</f>
        <v xml:space="preserve"> </v>
      </c>
      <c r="AT46" s="32" t="str">
        <f ca="1">IF(AC46&gt;='Airline Points Earned'!$J$62,Ticket, " ")</f>
        <v xml:space="preserve"> </v>
      </c>
      <c r="AU46" t="str">
        <f t="shared" si="6"/>
        <v>no</v>
      </c>
      <c r="AV46">
        <f t="shared" si="7"/>
        <v>44</v>
      </c>
      <c r="AW46" t="str">
        <f t="shared" si="8"/>
        <v>no</v>
      </c>
      <c r="AX46">
        <f t="shared" si="9"/>
        <v>44</v>
      </c>
      <c r="AY46" t="str">
        <f t="shared" si="10"/>
        <v>no</v>
      </c>
      <c r="AZ46">
        <f t="shared" si="11"/>
        <v>44</v>
      </c>
    </row>
    <row r="47" spans="1:52">
      <c r="A47" s="30">
        <f t="shared" si="12"/>
        <v>45</v>
      </c>
      <c r="B47" s="30" t="str">
        <f ca="1">'Consultant profile'!M51</f>
        <v>Albany NY</v>
      </c>
      <c r="C47" s="18">
        <f ca="1">'Consultant profile'!P51</f>
        <v>250</v>
      </c>
      <c r="D47" s="18">
        <f ca="1">'Consultant profile'!R51</f>
        <v>750</v>
      </c>
      <c r="E47" s="18">
        <f ca="1">'Consultant profile'!U51</f>
        <v>450</v>
      </c>
      <c r="F47" s="128">
        <f ca="1">(IF('Consultant profile'!Z51="Platinum Preferred Guest",5,IF('Consultant profile'!Z51="Gold Preferred Guest",4,2)))*D47</f>
        <v>3750</v>
      </c>
      <c r="G47" s="126">
        <f ca="1">$C47*CreditCardPointsEarnedLookup!$E$2</f>
        <v>250</v>
      </c>
      <c r="H47" s="61">
        <f ca="1">$E47*CreditCardPointsEarnedLookup!$F$2</f>
        <v>450</v>
      </c>
      <c r="I47" s="110">
        <f t="shared" si="13"/>
        <v>176250</v>
      </c>
      <c r="J47" s="128">
        <f ca="1">D47*CreditCardPointsEarnedLookup!$B$3</f>
        <v>3750</v>
      </c>
      <c r="K47" s="126">
        <f ca="1">$C47*CreditCardPointsEarnedLookup!$E$3</f>
        <v>500</v>
      </c>
      <c r="L47" s="61">
        <f ca="1">$E47*CreditCardPointsEarnedLookup!$F$3</f>
        <v>450</v>
      </c>
      <c r="M47" s="110">
        <f t="shared" si="14"/>
        <v>211500</v>
      </c>
      <c r="N47" s="128">
        <f ca="1">D47*CreditCardPointsEarnedLookup!$B$4</f>
        <v>4500</v>
      </c>
      <c r="O47" s="126">
        <f ca="1">$C47*CreditCardPointsEarnedLookup!$E$4</f>
        <v>750</v>
      </c>
      <c r="P47" s="61">
        <f ca="1">$E47*CreditCardPointsEarnedLookup!$F$4</f>
        <v>1350</v>
      </c>
      <c r="Q47" s="110">
        <f t="shared" si="15"/>
        <v>297000</v>
      </c>
      <c r="R47" s="128">
        <f ca="1">H47*CreditCardPointsEarnedLookup!$B$5</f>
        <v>4050</v>
      </c>
      <c r="S47" s="126">
        <f ca="1">$C47*CreditCardPointsEarnedLookup!$E$5</f>
        <v>750</v>
      </c>
      <c r="T47" s="61">
        <f ca="1">$E47*CreditCardPointsEarnedLookup!$F$5</f>
        <v>1350</v>
      </c>
      <c r="U47" s="110">
        <f t="shared" si="16"/>
        <v>276750</v>
      </c>
      <c r="V47" s="128">
        <f ca="1">L47*CreditCardPointsEarnedLookup!$B$6</f>
        <v>450</v>
      </c>
      <c r="W47" s="126">
        <f ca="1">$C47*CreditCardPointsEarnedLookup!$E$6</f>
        <v>250</v>
      </c>
      <c r="X47" s="61">
        <f ca="1">$E47*CreditCardPointsEarnedLookup!$F$6</f>
        <v>450</v>
      </c>
      <c r="Y47" s="110">
        <f t="shared" si="17"/>
        <v>51750</v>
      </c>
      <c r="Z47" s="128">
        <f ca="1">P47*CreditCardPointsEarnedLookup!$B$7</f>
        <v>1350</v>
      </c>
      <c r="AA47" s="126">
        <f ca="1">$C47*CreditCardPointsEarnedLookup!$E$7</f>
        <v>500</v>
      </c>
      <c r="AB47" s="61">
        <f ca="1">$E47*CreditCardPointsEarnedLookup!$F$7</f>
        <v>450</v>
      </c>
      <c r="AC47" s="110">
        <f t="shared" si="18"/>
        <v>103500</v>
      </c>
      <c r="AD47" s="128">
        <f ca="1">T47*CreditCardPointsEarnedLookup!$B$8</f>
        <v>1350</v>
      </c>
      <c r="AE47" s="126">
        <f ca="1">$C47*CreditCardPointsEarnedLookup!$E$8</f>
        <v>500</v>
      </c>
      <c r="AF47" s="61">
        <f ca="1">$E47*CreditCardPointsEarnedLookup!$F$8</f>
        <v>450</v>
      </c>
      <c r="AG47" s="110">
        <f t="shared" si="19"/>
        <v>103500</v>
      </c>
      <c r="AI47" s="87" t="str">
        <f ca="1">IF(M47&gt;=Paris_Hotel_Summary!$D$2,Paris_Hotel_Summary!$B$2,IF(M47&gt;=Paris_Hotel_Summary!$D$3,Paris_Hotel_Summary!$B$3," "))</f>
        <v xml:space="preserve">Marriott Rive Gauche </v>
      </c>
      <c r="AJ47" s="17" t="str">
        <f ca="1">IF(I47&gt;=Paris_Hotel_Summary!$D$4,Paris_Hotel_Summary!$B$4,IF(I47&gt;=Paris_Hotel_Summary!$D$5,Paris_Hotel_Summary!$B$5," "))</f>
        <v>The Westin Paris</v>
      </c>
      <c r="AK47" s="17" t="str">
        <f ca="1">IF(Q47&gt;=Paris_Hotel_Summary!$D$6,Paris_Hotel_Summary!$B$6,IF(Q47&gt;=Paris_Hotel_Summary!$D$7,Paris_Hotel_Summary!$B$7," "))</f>
        <v>Hilton Paris La Defense</v>
      </c>
      <c r="AL47" t="str">
        <f t="shared" si="0"/>
        <v>yes</v>
      </c>
      <c r="AM47">
        <f t="shared" si="1"/>
        <v>45</v>
      </c>
      <c r="AN47" t="str">
        <f t="shared" si="2"/>
        <v>yes</v>
      </c>
      <c r="AO47">
        <f t="shared" si="3"/>
        <v>45</v>
      </c>
      <c r="AP47" t="str">
        <f t="shared" si="4"/>
        <v>yes</v>
      </c>
      <c r="AQ47">
        <f t="shared" si="5"/>
        <v>45</v>
      </c>
      <c r="AR47" s="87" t="str">
        <f ca="1">IF(Y47&gt;='Airline Points Earned'!$J$60,Ticket, " ")</f>
        <v xml:space="preserve"> </v>
      </c>
      <c r="AS47" s="17" t="str">
        <f ca="1">IF(AG47&gt;='Airline Points Earned'!$J$61,Ticket, " ")</f>
        <v xml:space="preserve"> </v>
      </c>
      <c r="AT47" s="32" t="str">
        <f ca="1">IF(AC47&gt;='Airline Points Earned'!$J$62,Ticket, " ")</f>
        <v xml:space="preserve"> </v>
      </c>
      <c r="AU47" t="str">
        <f t="shared" si="6"/>
        <v>no</v>
      </c>
      <c r="AV47">
        <f t="shared" si="7"/>
        <v>45</v>
      </c>
      <c r="AW47" t="str">
        <f t="shared" si="8"/>
        <v>no</v>
      </c>
      <c r="AX47">
        <f t="shared" si="9"/>
        <v>45</v>
      </c>
      <c r="AY47" t="str">
        <f t="shared" si="10"/>
        <v>no</v>
      </c>
      <c r="AZ47">
        <f t="shared" si="11"/>
        <v>45</v>
      </c>
    </row>
    <row r="48" spans="1:52">
      <c r="A48" s="30">
        <f t="shared" si="12"/>
        <v>46</v>
      </c>
      <c r="B48" s="30" t="str">
        <f ca="1">'Consultant profile'!M52</f>
        <v>Albany NY</v>
      </c>
      <c r="C48" s="18">
        <f ca="1">'Consultant profile'!P52</f>
        <v>250</v>
      </c>
      <c r="D48" s="18">
        <f ca="1">'Consultant profile'!R52</f>
        <v>750</v>
      </c>
      <c r="E48" s="18">
        <f ca="1">'Consultant profile'!U52</f>
        <v>450</v>
      </c>
      <c r="F48" s="128">
        <f ca="1">(IF('Consultant profile'!Z52="Platinum Preferred Guest",5,IF('Consultant profile'!Z52="Gold Preferred Guest",4,2)))*D48</f>
        <v>3750</v>
      </c>
      <c r="G48" s="126">
        <f ca="1">$C48*CreditCardPointsEarnedLookup!$E$2</f>
        <v>250</v>
      </c>
      <c r="H48" s="61">
        <f ca="1">$E48*CreditCardPointsEarnedLookup!$F$2</f>
        <v>450</v>
      </c>
      <c r="I48" s="110">
        <f t="shared" si="13"/>
        <v>180700</v>
      </c>
      <c r="J48" s="128">
        <f ca="1">D48*CreditCardPointsEarnedLookup!$B$3</f>
        <v>3750</v>
      </c>
      <c r="K48" s="126">
        <f ca="1">$C48*CreditCardPointsEarnedLookup!$E$3</f>
        <v>500</v>
      </c>
      <c r="L48" s="61">
        <f ca="1">$E48*CreditCardPointsEarnedLookup!$F$3</f>
        <v>450</v>
      </c>
      <c r="M48" s="110">
        <f t="shared" si="14"/>
        <v>216200</v>
      </c>
      <c r="N48" s="128">
        <f ca="1">D48*CreditCardPointsEarnedLookup!$B$4</f>
        <v>4500</v>
      </c>
      <c r="O48" s="126">
        <f ca="1">$C48*CreditCardPointsEarnedLookup!$E$4</f>
        <v>750</v>
      </c>
      <c r="P48" s="61">
        <f ca="1">$E48*CreditCardPointsEarnedLookup!$F$4</f>
        <v>1350</v>
      </c>
      <c r="Q48" s="110">
        <f t="shared" si="15"/>
        <v>303600</v>
      </c>
      <c r="R48" s="128">
        <f ca="1">H48*CreditCardPointsEarnedLookup!$B$5</f>
        <v>4050</v>
      </c>
      <c r="S48" s="126">
        <f ca="1">$C48*CreditCardPointsEarnedLookup!$E$5</f>
        <v>750</v>
      </c>
      <c r="T48" s="61">
        <f ca="1">$E48*CreditCardPointsEarnedLookup!$F$5</f>
        <v>1350</v>
      </c>
      <c r="U48" s="110">
        <f t="shared" si="16"/>
        <v>282900</v>
      </c>
      <c r="V48" s="128">
        <f ca="1">L48*CreditCardPointsEarnedLookup!$B$6</f>
        <v>450</v>
      </c>
      <c r="W48" s="126">
        <f ca="1">$C48*CreditCardPointsEarnedLookup!$E$6</f>
        <v>250</v>
      </c>
      <c r="X48" s="61">
        <f ca="1">$E48*CreditCardPointsEarnedLookup!$F$6</f>
        <v>450</v>
      </c>
      <c r="Y48" s="110">
        <f t="shared" si="17"/>
        <v>52900</v>
      </c>
      <c r="Z48" s="128">
        <f ca="1">P48*CreditCardPointsEarnedLookup!$B$7</f>
        <v>1350</v>
      </c>
      <c r="AA48" s="126">
        <f ca="1">$C48*CreditCardPointsEarnedLookup!$E$7</f>
        <v>500</v>
      </c>
      <c r="AB48" s="61">
        <f ca="1">$E48*CreditCardPointsEarnedLookup!$F$7</f>
        <v>450</v>
      </c>
      <c r="AC48" s="110">
        <f t="shared" si="18"/>
        <v>105800</v>
      </c>
      <c r="AD48" s="128">
        <f ca="1">T48*CreditCardPointsEarnedLookup!$B$8</f>
        <v>1350</v>
      </c>
      <c r="AE48" s="126">
        <f ca="1">$C48*CreditCardPointsEarnedLookup!$E$8</f>
        <v>500</v>
      </c>
      <c r="AF48" s="61">
        <f ca="1">$E48*CreditCardPointsEarnedLookup!$F$8</f>
        <v>450</v>
      </c>
      <c r="AG48" s="110">
        <f t="shared" si="19"/>
        <v>105800</v>
      </c>
      <c r="AI48" s="87" t="str">
        <f ca="1">IF(M48&gt;=Paris_Hotel_Summary!$D$2,Paris_Hotel_Summary!$B$2,IF(M48&gt;=Paris_Hotel_Summary!$D$3,Paris_Hotel_Summary!$B$3," "))</f>
        <v xml:space="preserve">Marriott Rive Gauche </v>
      </c>
      <c r="AJ48" s="17" t="str">
        <f ca="1">IF(I48&gt;=Paris_Hotel_Summary!$D$4,Paris_Hotel_Summary!$B$4,IF(I48&gt;=Paris_Hotel_Summary!$D$5,Paris_Hotel_Summary!$B$5," "))</f>
        <v>The Westin Paris</v>
      </c>
      <c r="AK48" s="17" t="str">
        <f ca="1">IF(Q48&gt;=Paris_Hotel_Summary!$D$6,Paris_Hotel_Summary!$B$6,IF(Q48&gt;=Paris_Hotel_Summary!$D$7,Paris_Hotel_Summary!$B$7," "))</f>
        <v>Hilton Paris La Defense</v>
      </c>
      <c r="AL48" t="str">
        <f t="shared" si="0"/>
        <v>yes</v>
      </c>
      <c r="AM48">
        <f t="shared" si="1"/>
        <v>46</v>
      </c>
      <c r="AN48" t="str">
        <f t="shared" si="2"/>
        <v>yes</v>
      </c>
      <c r="AO48">
        <f t="shared" si="3"/>
        <v>46</v>
      </c>
      <c r="AP48" t="str">
        <f t="shared" si="4"/>
        <v>yes</v>
      </c>
      <c r="AQ48">
        <f t="shared" si="5"/>
        <v>46</v>
      </c>
      <c r="AR48" s="87" t="str">
        <f ca="1">IF(Y48&gt;='Airline Points Earned'!$J$60,Ticket, " ")</f>
        <v xml:space="preserve"> </v>
      </c>
      <c r="AS48" s="17" t="str">
        <f ca="1">IF(AG48&gt;='Airline Points Earned'!$J$61,Ticket, " ")</f>
        <v xml:space="preserve"> </v>
      </c>
      <c r="AT48" s="32" t="str">
        <f ca="1">IF(AC48&gt;='Airline Points Earned'!$J$62,Ticket, " ")</f>
        <v xml:space="preserve"> </v>
      </c>
      <c r="AU48" t="str">
        <f t="shared" si="6"/>
        <v>no</v>
      </c>
      <c r="AV48">
        <f t="shared" si="7"/>
        <v>46</v>
      </c>
      <c r="AW48" t="str">
        <f t="shared" si="8"/>
        <v>no</v>
      </c>
      <c r="AX48">
        <f t="shared" si="9"/>
        <v>46</v>
      </c>
      <c r="AY48" t="str">
        <f t="shared" si="10"/>
        <v>no</v>
      </c>
      <c r="AZ48">
        <f t="shared" si="11"/>
        <v>46</v>
      </c>
    </row>
    <row r="49" spans="1:52">
      <c r="A49" s="30">
        <f t="shared" si="12"/>
        <v>47</v>
      </c>
      <c r="B49" s="30" t="str">
        <f ca="1">'Consultant profile'!M53</f>
        <v>Albany NY</v>
      </c>
      <c r="C49" s="18">
        <f ca="1">'Consultant profile'!P53</f>
        <v>250</v>
      </c>
      <c r="D49" s="18">
        <f ca="1">'Consultant profile'!R53</f>
        <v>750</v>
      </c>
      <c r="E49" s="18">
        <f ca="1">'Consultant profile'!U53</f>
        <v>450</v>
      </c>
      <c r="F49" s="128">
        <f ca="1">(IF('Consultant profile'!Z53="Platinum Preferred Guest",5,IF('Consultant profile'!Z53="Gold Preferred Guest",4,2)))*D49</f>
        <v>3750</v>
      </c>
      <c r="G49" s="126">
        <f ca="1">$C49*CreditCardPointsEarnedLookup!$E$2</f>
        <v>250</v>
      </c>
      <c r="H49" s="61">
        <f ca="1">$E49*CreditCardPointsEarnedLookup!$F$2</f>
        <v>450</v>
      </c>
      <c r="I49" s="110">
        <f t="shared" si="13"/>
        <v>185150</v>
      </c>
      <c r="J49" s="128">
        <f ca="1">D49*CreditCardPointsEarnedLookup!$B$3</f>
        <v>3750</v>
      </c>
      <c r="K49" s="126">
        <f ca="1">$C49*CreditCardPointsEarnedLookup!$E$3</f>
        <v>500</v>
      </c>
      <c r="L49" s="61">
        <f ca="1">$E49*CreditCardPointsEarnedLookup!$F$3</f>
        <v>450</v>
      </c>
      <c r="M49" s="110">
        <f t="shared" si="14"/>
        <v>220900</v>
      </c>
      <c r="N49" s="128">
        <f ca="1">D49*CreditCardPointsEarnedLookup!$B$4</f>
        <v>4500</v>
      </c>
      <c r="O49" s="126">
        <f ca="1">$C49*CreditCardPointsEarnedLookup!$E$4</f>
        <v>750</v>
      </c>
      <c r="P49" s="61">
        <f ca="1">$E49*CreditCardPointsEarnedLookup!$F$4</f>
        <v>1350</v>
      </c>
      <c r="Q49" s="110">
        <f t="shared" si="15"/>
        <v>310200</v>
      </c>
      <c r="R49" s="128">
        <f ca="1">H49*CreditCardPointsEarnedLookup!$B$5</f>
        <v>4050</v>
      </c>
      <c r="S49" s="126">
        <f ca="1">$C49*CreditCardPointsEarnedLookup!$E$5</f>
        <v>750</v>
      </c>
      <c r="T49" s="61">
        <f ca="1">$E49*CreditCardPointsEarnedLookup!$F$5</f>
        <v>1350</v>
      </c>
      <c r="U49" s="110">
        <f t="shared" si="16"/>
        <v>289050</v>
      </c>
      <c r="V49" s="128">
        <f ca="1">L49*CreditCardPointsEarnedLookup!$B$6</f>
        <v>450</v>
      </c>
      <c r="W49" s="126">
        <f ca="1">$C49*CreditCardPointsEarnedLookup!$E$6</f>
        <v>250</v>
      </c>
      <c r="X49" s="61">
        <f ca="1">$E49*CreditCardPointsEarnedLookup!$F$6</f>
        <v>450</v>
      </c>
      <c r="Y49" s="110">
        <f t="shared" si="17"/>
        <v>54050</v>
      </c>
      <c r="Z49" s="128">
        <f ca="1">P49*CreditCardPointsEarnedLookup!$B$7</f>
        <v>1350</v>
      </c>
      <c r="AA49" s="126">
        <f ca="1">$C49*CreditCardPointsEarnedLookup!$E$7</f>
        <v>500</v>
      </c>
      <c r="AB49" s="61">
        <f ca="1">$E49*CreditCardPointsEarnedLookup!$F$7</f>
        <v>450</v>
      </c>
      <c r="AC49" s="110">
        <f t="shared" si="18"/>
        <v>108100</v>
      </c>
      <c r="AD49" s="128">
        <f ca="1">T49*CreditCardPointsEarnedLookup!$B$8</f>
        <v>1350</v>
      </c>
      <c r="AE49" s="126">
        <f ca="1">$C49*CreditCardPointsEarnedLookup!$E$8</f>
        <v>500</v>
      </c>
      <c r="AF49" s="61">
        <f ca="1">$E49*CreditCardPointsEarnedLookup!$F$8</f>
        <v>450</v>
      </c>
      <c r="AG49" s="110">
        <f t="shared" si="19"/>
        <v>108100</v>
      </c>
      <c r="AI49" s="87" t="str">
        <f ca="1">IF(M49&gt;=Paris_Hotel_Summary!$D$2,Paris_Hotel_Summary!$B$2,IF(M49&gt;=Paris_Hotel_Summary!$D$3,Paris_Hotel_Summary!$B$3," "))</f>
        <v xml:space="preserve">Marriott Rive Gauche </v>
      </c>
      <c r="AJ49" s="17" t="str">
        <f ca="1">IF(I49&gt;=Paris_Hotel_Summary!$D$4,Paris_Hotel_Summary!$B$4,IF(I49&gt;=Paris_Hotel_Summary!$D$5,Paris_Hotel_Summary!$B$5," "))</f>
        <v>The Westin Paris</v>
      </c>
      <c r="AK49" s="17" t="str">
        <f ca="1">IF(Q49&gt;=Paris_Hotel_Summary!$D$6,Paris_Hotel_Summary!$B$6,IF(Q49&gt;=Paris_Hotel_Summary!$D$7,Paris_Hotel_Summary!$B$7," "))</f>
        <v>Hilton Paris La Defense</v>
      </c>
      <c r="AL49" t="str">
        <f t="shared" si="0"/>
        <v>yes</v>
      </c>
      <c r="AM49">
        <f t="shared" si="1"/>
        <v>47</v>
      </c>
      <c r="AN49" t="str">
        <f t="shared" si="2"/>
        <v>yes</v>
      </c>
      <c r="AO49">
        <f t="shared" si="3"/>
        <v>47</v>
      </c>
      <c r="AP49" t="str">
        <f t="shared" si="4"/>
        <v>yes</v>
      </c>
      <c r="AQ49">
        <f t="shared" si="5"/>
        <v>47</v>
      </c>
      <c r="AR49" s="87" t="str">
        <f ca="1">IF(Y49&gt;='Airline Points Earned'!$J$60,Ticket, " ")</f>
        <v xml:space="preserve"> </v>
      </c>
      <c r="AS49" s="17" t="str">
        <f ca="1">IF(AG49&gt;='Airline Points Earned'!$J$61,Ticket, " ")</f>
        <v xml:space="preserve"> </v>
      </c>
      <c r="AT49" s="32" t="str">
        <f ca="1">IF(AC49&gt;='Airline Points Earned'!$J$62,Ticket, " ")</f>
        <v xml:space="preserve"> </v>
      </c>
      <c r="AU49" t="str">
        <f t="shared" si="6"/>
        <v>no</v>
      </c>
      <c r="AV49">
        <f t="shared" si="7"/>
        <v>47</v>
      </c>
      <c r="AW49" t="str">
        <f t="shared" si="8"/>
        <v>no</v>
      </c>
      <c r="AX49">
        <f t="shared" si="9"/>
        <v>47</v>
      </c>
      <c r="AY49" t="str">
        <f t="shared" si="10"/>
        <v>no</v>
      </c>
      <c r="AZ49">
        <f t="shared" si="11"/>
        <v>47</v>
      </c>
    </row>
    <row r="50" spans="1:52" ht="15.75" thickBot="1">
      <c r="A50" s="33">
        <f t="shared" si="12"/>
        <v>48</v>
      </c>
      <c r="B50" s="30" t="str">
        <f ca="1">'Consultant profile'!M54</f>
        <v>Albany NY</v>
      </c>
      <c r="C50" s="18">
        <f ca="1">'Consultant profile'!P54</f>
        <v>250</v>
      </c>
      <c r="D50" s="18">
        <f ca="1">'Consultant profile'!R54</f>
        <v>750</v>
      </c>
      <c r="E50" s="18">
        <f ca="1">'Consultant profile'!U54</f>
        <v>450</v>
      </c>
      <c r="F50" s="128">
        <f ca="1">(IF('Consultant profile'!Z54="Platinum Preferred Guest",5,IF('Consultant profile'!Z54="Gold Preferred Guest",4,2)))*D50</f>
        <v>3750</v>
      </c>
      <c r="G50" s="126">
        <f ca="1">$C50*CreditCardPointsEarnedLookup!$E$2</f>
        <v>250</v>
      </c>
      <c r="H50" s="61">
        <f ca="1">$E50*CreditCardPointsEarnedLookup!$F$2</f>
        <v>450</v>
      </c>
      <c r="I50" s="110">
        <f t="shared" si="13"/>
        <v>189600</v>
      </c>
      <c r="J50" s="128">
        <f ca="1">D50*CreditCardPointsEarnedLookup!$B$3</f>
        <v>3750</v>
      </c>
      <c r="K50" s="126">
        <f ca="1">$C50*CreditCardPointsEarnedLookup!$E$3</f>
        <v>500</v>
      </c>
      <c r="L50" s="61">
        <f ca="1">$E50*CreditCardPointsEarnedLookup!$F$3</f>
        <v>450</v>
      </c>
      <c r="M50" s="110">
        <f t="shared" si="14"/>
        <v>225600</v>
      </c>
      <c r="N50" s="128">
        <f ca="1">D50*CreditCardPointsEarnedLookup!$B$4</f>
        <v>4500</v>
      </c>
      <c r="O50" s="126">
        <f ca="1">$C50*CreditCardPointsEarnedLookup!$E$4</f>
        <v>750</v>
      </c>
      <c r="P50" s="61">
        <f ca="1">$E50*CreditCardPointsEarnedLookup!$F$4</f>
        <v>1350</v>
      </c>
      <c r="Q50" s="110">
        <f t="shared" si="15"/>
        <v>316800</v>
      </c>
      <c r="R50" s="128">
        <f ca="1">H50*CreditCardPointsEarnedLookup!$B$5</f>
        <v>4050</v>
      </c>
      <c r="S50" s="126">
        <f ca="1">$C50*CreditCardPointsEarnedLookup!$E$5</f>
        <v>750</v>
      </c>
      <c r="T50" s="61">
        <f ca="1">$E50*CreditCardPointsEarnedLookup!$F$5</f>
        <v>1350</v>
      </c>
      <c r="U50" s="110">
        <f t="shared" si="16"/>
        <v>295200</v>
      </c>
      <c r="V50" s="128">
        <f ca="1">L50*CreditCardPointsEarnedLookup!$B$6</f>
        <v>450</v>
      </c>
      <c r="W50" s="126">
        <f ca="1">$C50*CreditCardPointsEarnedLookup!$E$6</f>
        <v>250</v>
      </c>
      <c r="X50" s="61">
        <f ca="1">$E50*CreditCardPointsEarnedLookup!$F$6</f>
        <v>450</v>
      </c>
      <c r="Y50" s="110">
        <f t="shared" si="17"/>
        <v>55200</v>
      </c>
      <c r="Z50" s="128">
        <f ca="1">P50*CreditCardPointsEarnedLookup!$B$7</f>
        <v>1350</v>
      </c>
      <c r="AA50" s="126">
        <f ca="1">$C50*CreditCardPointsEarnedLookup!$E$7</f>
        <v>500</v>
      </c>
      <c r="AB50" s="61">
        <f ca="1">$E50*CreditCardPointsEarnedLookup!$F$7</f>
        <v>450</v>
      </c>
      <c r="AC50" s="110">
        <f t="shared" si="18"/>
        <v>110400</v>
      </c>
      <c r="AD50" s="128">
        <f ca="1">T50*CreditCardPointsEarnedLookup!$B$8</f>
        <v>1350</v>
      </c>
      <c r="AE50" s="126">
        <f ca="1">$C50*CreditCardPointsEarnedLookup!$E$8</f>
        <v>500</v>
      </c>
      <c r="AF50" s="61">
        <f ca="1">$E50*CreditCardPointsEarnedLookup!$F$8</f>
        <v>450</v>
      </c>
      <c r="AG50" s="110">
        <f t="shared" si="19"/>
        <v>110400</v>
      </c>
      <c r="AI50" s="88" t="str">
        <f ca="1">IF(M50&gt;=Paris_Hotel_Summary!$D$2,Paris_Hotel_Summary!$B$2,IF(M50&gt;=Paris_Hotel_Summary!$D$3,Paris_Hotel_Summary!$B$3," "))</f>
        <v xml:space="preserve">Marriott Rive Gauche </v>
      </c>
      <c r="AJ50" s="23" t="str">
        <f ca="1">IF(I50&gt;=Paris_Hotel_Summary!$D$4,Paris_Hotel_Summary!$B$4,IF(I50&gt;=Paris_Hotel_Summary!$D$5,Paris_Hotel_Summary!$B$5," "))</f>
        <v>The Westin Paris</v>
      </c>
      <c r="AK50" s="23" t="str">
        <f ca="1">IF(Q50&gt;=Paris_Hotel_Summary!$D$6,Paris_Hotel_Summary!$B$6,IF(Q50&gt;=Paris_Hotel_Summary!$D$7,Paris_Hotel_Summary!$B$7," "))</f>
        <v>Hilton Paris La Defense</v>
      </c>
      <c r="AL50" t="s">
        <v>25</v>
      </c>
      <c r="AM50">
        <f t="shared" si="1"/>
        <v>48</v>
      </c>
      <c r="AN50" t="s">
        <v>25</v>
      </c>
      <c r="AO50">
        <f t="shared" si="3"/>
        <v>48</v>
      </c>
      <c r="AP50" t="str">
        <f t="shared" si="4"/>
        <v>yes</v>
      </c>
      <c r="AQ50">
        <f t="shared" si="5"/>
        <v>48</v>
      </c>
      <c r="AR50" s="88" t="str">
        <f ca="1">IF(Y50&gt;='Airline Points Earned'!$J$60,Ticket, " ")</f>
        <v xml:space="preserve"> </v>
      </c>
      <c r="AS50" s="23" t="str">
        <f ca="1">IF(AG50&gt;='Airline Points Earned'!$J$61,Ticket, " ")</f>
        <v xml:space="preserve"> </v>
      </c>
      <c r="AT50" s="36" t="str">
        <f ca="1">IF(AC50&gt;='Airline Points Earned'!$J$62,Ticket, " ")</f>
        <v xml:space="preserve"> </v>
      </c>
      <c r="AU50" t="s">
        <v>25</v>
      </c>
      <c r="AV50">
        <f t="shared" si="7"/>
        <v>48</v>
      </c>
      <c r="AW50" t="s">
        <v>25</v>
      </c>
      <c r="AX50">
        <f t="shared" si="9"/>
        <v>48</v>
      </c>
      <c r="AY50" t="str">
        <f t="shared" si="10"/>
        <v>yes</v>
      </c>
      <c r="AZ50">
        <f t="shared" si="11"/>
        <v>48</v>
      </c>
    </row>
    <row r="51" spans="1:52">
      <c r="AR51" s="17"/>
      <c r="AS51" s="17" t="str">
        <f ca="1">IF($Y50&gt;=Paris_Hotel_Summary!$D$6,Paris_Hotel_Summary!$B$6,IF($Y50&gt;=Paris_Hotel_Summary!$D$7,Paris_Hotel_Summary!$B$7," "))</f>
        <v xml:space="preserve"> </v>
      </c>
      <c r="AT51" s="17"/>
    </row>
  </sheetData>
  <mergeCells count="9">
    <mergeCell ref="F1:H1"/>
    <mergeCell ref="N1:P1"/>
    <mergeCell ref="R1:T1"/>
    <mergeCell ref="Z1:AB1"/>
    <mergeCell ref="V1:X1"/>
    <mergeCell ref="AR1:AS1"/>
    <mergeCell ref="AI1:AK1"/>
    <mergeCell ref="AD1:AF1"/>
    <mergeCell ref="J1:L1"/>
  </mergeCells>
  <phoneticPr fontId="4"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AE50"/>
  <sheetViews>
    <sheetView topLeftCell="W1" workbookViewId="0">
      <pane ySplit="2" topLeftCell="A3" activePane="bottomLeft" state="frozen"/>
      <selection activeCell="H1" sqref="H1"/>
      <selection pane="bottomLeft" activeCell="AE1" sqref="AE1"/>
    </sheetView>
  </sheetViews>
  <sheetFormatPr defaultRowHeight="15"/>
  <cols>
    <col min="1" max="1" width="5.140625" style="2" bestFit="1" customWidth="1"/>
    <col min="2" max="5" width="13.7109375" style="2" customWidth="1"/>
    <col min="6" max="6" width="10.28515625" style="87" customWidth="1"/>
    <col min="7" max="7" width="10.140625" style="17" bestFit="1" customWidth="1"/>
    <col min="8" max="8" width="10.28515625" style="32" customWidth="1"/>
    <col min="9" max="9" width="10.28515625" style="111" customWidth="1"/>
    <col min="10" max="10" width="10.28515625" style="87" customWidth="1"/>
    <col min="11" max="11" width="10.140625" style="17" bestFit="1" customWidth="1"/>
    <col min="12" max="12" width="10.28515625" style="32" customWidth="1"/>
    <col min="13" max="13" width="10.28515625" style="111" customWidth="1"/>
    <col min="14" max="14" width="10.28515625" style="87" customWidth="1"/>
    <col min="15" max="15" width="10.28515625" style="17" customWidth="1"/>
    <col min="16" max="16" width="10.28515625" style="32" customWidth="1"/>
    <col min="17" max="17" width="10.28515625" style="111" customWidth="1"/>
    <col min="18" max="18" width="10.28515625" style="87" customWidth="1"/>
    <col min="19" max="19" width="10.28515625" style="17" customWidth="1"/>
    <col min="20" max="20" width="10.28515625" style="32" customWidth="1"/>
    <col min="21" max="21" width="10.28515625" style="111" customWidth="1"/>
    <col min="23" max="23" width="20.28515625" bestFit="1" customWidth="1"/>
    <col min="24" max="24" width="15.85546875" bestFit="1" customWidth="1"/>
    <col min="25" max="25" width="21.7109375" bestFit="1" customWidth="1"/>
    <col min="30" max="31" width="11.28515625" customWidth="1"/>
  </cols>
  <sheetData>
    <row r="1" spans="1:31" s="112" customFormat="1" ht="90.75" thickBot="1">
      <c r="F1" s="152" t="s">
        <v>35</v>
      </c>
      <c r="G1" s="153"/>
      <c r="H1" s="154"/>
      <c r="I1" s="114" t="s">
        <v>18</v>
      </c>
      <c r="J1" s="152" t="s">
        <v>39</v>
      </c>
      <c r="K1" s="153"/>
      <c r="L1" s="154"/>
      <c r="M1" s="114" t="s">
        <v>39</v>
      </c>
      <c r="N1" s="152" t="s">
        <v>281</v>
      </c>
      <c r="O1" s="153"/>
      <c r="P1" s="154"/>
      <c r="Q1" s="114" t="s">
        <v>281</v>
      </c>
      <c r="R1" s="152" t="s">
        <v>282</v>
      </c>
      <c r="S1" s="153"/>
      <c r="T1" s="154"/>
      <c r="U1" s="107" t="s">
        <v>282</v>
      </c>
      <c r="V1" s="113"/>
      <c r="W1" s="155" t="s">
        <v>19</v>
      </c>
      <c r="X1" s="156"/>
      <c r="Y1" s="157"/>
      <c r="Z1" s="2" t="s">
        <v>20</v>
      </c>
      <c r="AA1" s="42">
        <f>VLOOKUP("yes",Z3:AA50,2,0)</f>
        <v>19</v>
      </c>
      <c r="AB1" s="2" t="s">
        <v>21</v>
      </c>
      <c r="AC1" s="42">
        <f>VLOOKUP("yes",AB3:AC50,2,0)</f>
        <v>23</v>
      </c>
      <c r="AD1" s="2" t="s">
        <v>22</v>
      </c>
      <c r="AE1" s="42">
        <f>VLOOKUP("yes",AD3:AE50,2,0)</f>
        <v>21</v>
      </c>
    </row>
    <row r="2" spans="1:31" ht="36.75">
      <c r="A2" s="103" t="s">
        <v>110</v>
      </c>
      <c r="B2" s="103" t="s">
        <v>42</v>
      </c>
      <c r="C2" s="104" t="s">
        <v>274</v>
      </c>
      <c r="D2" s="105" t="s">
        <v>273</v>
      </c>
      <c r="E2" s="105" t="s">
        <v>276</v>
      </c>
      <c r="F2" s="107" t="s">
        <v>277</v>
      </c>
      <c r="G2" s="106" t="s">
        <v>278</v>
      </c>
      <c r="H2" s="108" t="s">
        <v>279</v>
      </c>
      <c r="I2" s="109" t="s">
        <v>280</v>
      </c>
      <c r="J2" s="107" t="s">
        <v>277</v>
      </c>
      <c r="K2" s="106" t="s">
        <v>278</v>
      </c>
      <c r="L2" s="108" t="s">
        <v>279</v>
      </c>
      <c r="M2" s="109" t="s">
        <v>280</v>
      </c>
      <c r="N2" s="107" t="s">
        <v>277</v>
      </c>
      <c r="O2" s="106" t="s">
        <v>278</v>
      </c>
      <c r="P2" s="108" t="s">
        <v>279</v>
      </c>
      <c r="Q2" s="109" t="s">
        <v>280</v>
      </c>
      <c r="R2" s="107" t="s">
        <v>277</v>
      </c>
      <c r="S2" s="106" t="s">
        <v>278</v>
      </c>
      <c r="T2" s="108" t="s">
        <v>279</v>
      </c>
      <c r="U2" s="109" t="s">
        <v>280</v>
      </c>
      <c r="W2" s="57" t="s">
        <v>27</v>
      </c>
      <c r="X2" s="56" t="s">
        <v>28</v>
      </c>
      <c r="Y2" s="58" t="s">
        <v>29</v>
      </c>
      <c r="Z2" s="1" t="s">
        <v>27</v>
      </c>
      <c r="AA2" s="1" t="s">
        <v>26</v>
      </c>
      <c r="AB2" s="1" t="s">
        <v>28</v>
      </c>
      <c r="AC2" s="1" t="s">
        <v>26</v>
      </c>
      <c r="AD2" s="1" t="s">
        <v>29</v>
      </c>
      <c r="AE2" s="1" t="s">
        <v>26</v>
      </c>
    </row>
    <row r="3" spans="1:31">
      <c r="A3" s="30">
        <v>1</v>
      </c>
      <c r="B3" s="30" t="str">
        <f ca="1">'Consultant profile'!M7</f>
        <v>Albany NY</v>
      </c>
      <c r="C3" s="18">
        <f ca="1">'Consultant profile'!P7</f>
        <v>250</v>
      </c>
      <c r="D3" s="18">
        <f ca="1">'Consultant profile'!R7</f>
        <v>750</v>
      </c>
      <c r="E3" s="18">
        <f ca="1">'Consultant profile'!U7</f>
        <v>450</v>
      </c>
      <c r="F3" s="128">
        <f ca="1">(IF('Consultant profile'!Z7="Platinum Preferred Guest",5,IF('Consultant profile'!Z7="Gold Preferred Guest",4,2)))*D3</f>
        <v>1500</v>
      </c>
      <c r="G3" s="61">
        <f ca="1">$C3*CreditCardPointsEarnedLookup!$E$2</f>
        <v>250</v>
      </c>
      <c r="H3" s="61">
        <f ca="1">$E3*CreditCardPointsEarnedLookup!$F$2</f>
        <v>450</v>
      </c>
      <c r="I3" s="110">
        <f ca="1">SUM(F3:H3)+'Consultant profile'!W7</f>
        <v>3700</v>
      </c>
      <c r="J3" s="128">
        <f ca="1">D3*CreditCardPointsEarnedLookup!$B$3</f>
        <v>3750</v>
      </c>
      <c r="K3" s="61">
        <f ca="1">$C3*CreditCardPointsEarnedLookup!$E$3</f>
        <v>500</v>
      </c>
      <c r="L3" s="61">
        <f ca="1">$E3*CreditCardPointsEarnedLookup!$F$3</f>
        <v>450</v>
      </c>
      <c r="M3" s="110">
        <f ca="1">SUM(J3:L3)+'Consultant profile'!V7</f>
        <v>12200</v>
      </c>
      <c r="N3" s="128">
        <f ca="1">D3*CreditCardPointsEarnedLookup!$B$4</f>
        <v>4500</v>
      </c>
      <c r="O3" s="61">
        <f ca="1">$C3*CreditCardPointsEarnedLookup!$E$4</f>
        <v>750</v>
      </c>
      <c r="P3" s="61">
        <f ca="1">$E3*CreditCardPointsEarnedLookup!$F$4</f>
        <v>1350</v>
      </c>
      <c r="Q3" s="110">
        <f ca="1">SUM(N3:P3)+'Consultant profile'!X7</f>
        <v>17850</v>
      </c>
      <c r="R3" s="128">
        <f ca="1">H3*CreditCardPointsEarnedLookup!$B$5</f>
        <v>4050</v>
      </c>
      <c r="S3" s="61">
        <f ca="1">$C3*CreditCardPointsEarnedLookup!$E$5</f>
        <v>750</v>
      </c>
      <c r="T3" s="61">
        <f ca="1">$E3*CreditCardPointsEarnedLookup!$F$5</f>
        <v>1350</v>
      </c>
      <c r="U3" s="110">
        <f>SUM(R3:T3)</f>
        <v>6150</v>
      </c>
      <c r="W3" s="87" t="str">
        <f ca="1">IF(M3&gt;=Paris_Hotel_Summary!$D$2,Paris_Hotel_Summary!$B$2,IF(M3&gt;=Paris_Hotel_Summary!$D$3,Paris_Hotel_Summary!$B$3," "))</f>
        <v xml:space="preserve"> </v>
      </c>
      <c r="X3" s="17" t="str">
        <f ca="1">IF(I3&gt;=Paris_Hotel_Summary!$D$4,Paris_Hotel_Summary!$B$4,IF(I3&gt;=Paris_Hotel_Summary!$D$5,Paris_Hotel_Summary!$B$5," "))</f>
        <v xml:space="preserve"> </v>
      </c>
      <c r="Y3" s="17" t="str">
        <f ca="1">IF(Q3&gt;=Paris_Hotel_Summary!$D$6,Paris_Hotel_Summary!$B$6,IF(Q3&gt;=Paris_Hotel_Summary!$D$7,Paris_Hotel_Summary!$B$7," "))</f>
        <v xml:space="preserve"> </v>
      </c>
      <c r="Z3" t="str">
        <f>IF(W4=" ", "no", "yes")</f>
        <v>no</v>
      </c>
      <c r="AA3">
        <f>A3</f>
        <v>1</v>
      </c>
      <c r="AB3" t="str">
        <f>IF(X4=" ", "no", "yes")</f>
        <v>no</v>
      </c>
      <c r="AC3">
        <f>A3</f>
        <v>1</v>
      </c>
      <c r="AD3" t="str">
        <f>IF(Y4=" ", "no", "yes")</f>
        <v>no</v>
      </c>
      <c r="AE3">
        <f>A3</f>
        <v>1</v>
      </c>
    </row>
    <row r="4" spans="1:31">
      <c r="A4" s="30">
        <f>A3+1</f>
        <v>2</v>
      </c>
      <c r="B4" s="30" t="str">
        <f ca="1">'Consultant profile'!M8</f>
        <v>Albany NY</v>
      </c>
      <c r="C4" s="18">
        <f ca="1">'Consultant profile'!P8</f>
        <v>250</v>
      </c>
      <c r="D4" s="18">
        <f ca="1">'Consultant profile'!R8</f>
        <v>750</v>
      </c>
      <c r="E4" s="18">
        <f ca="1">'Consultant profile'!U8</f>
        <v>450</v>
      </c>
      <c r="F4" s="128">
        <f ca="1">(IF('Consultant profile'!Z8="Platinum Preferred Guest",5,IF('Consultant profile'!Z8="Gold Preferred Guest",4,2)))*D4</f>
        <v>1500</v>
      </c>
      <c r="G4" s="126">
        <f ca="1">$C4*CreditCardPointsEarnedLookup!$E$2</f>
        <v>250</v>
      </c>
      <c r="H4" s="61">
        <f ca="1">$E4*CreditCardPointsEarnedLookup!$F$2</f>
        <v>450</v>
      </c>
      <c r="I4" s="110">
        <f ca="1">SUM(F4:H4)+'Consultant profile'!W8</f>
        <v>5200</v>
      </c>
      <c r="J4" s="128">
        <f ca="1">D4*CreditCardPointsEarnedLookup!$B$3</f>
        <v>3750</v>
      </c>
      <c r="K4" s="126">
        <f ca="1">$C4*CreditCardPointsEarnedLookup!$E$3</f>
        <v>500</v>
      </c>
      <c r="L4" s="61">
        <f ca="1">$E4*CreditCardPointsEarnedLookup!$F$3</f>
        <v>450</v>
      </c>
      <c r="M4" s="110">
        <f ca="1">SUM(J4:L4)+'Consultant profile'!V8</f>
        <v>19700</v>
      </c>
      <c r="N4" s="128">
        <f ca="1">D4*CreditCardPointsEarnedLookup!$B$4</f>
        <v>4500</v>
      </c>
      <c r="O4" s="126">
        <f ca="1">$C4*CreditCardPointsEarnedLookup!$E$4</f>
        <v>750</v>
      </c>
      <c r="P4" s="61">
        <f ca="1">$E4*CreditCardPointsEarnedLookup!$F$4</f>
        <v>1350</v>
      </c>
      <c r="Q4" s="110">
        <f ca="1">SUM(N4:P4)+'Consultant profile'!X8</f>
        <v>29100</v>
      </c>
      <c r="R4" s="128">
        <f ca="1">H4*CreditCardPointsEarnedLookup!$B$5</f>
        <v>4050</v>
      </c>
      <c r="S4" s="126">
        <f ca="1">$C4*CreditCardPointsEarnedLookup!$E$5</f>
        <v>750</v>
      </c>
      <c r="T4" s="61">
        <f ca="1">$E4*CreditCardPointsEarnedLookup!$F$5</f>
        <v>1350</v>
      </c>
      <c r="U4" s="110">
        <f>U3+SUM(R4:T4)</f>
        <v>12300</v>
      </c>
      <c r="W4" s="87" t="str">
        <f ca="1">IF(M4&gt;=Paris_Hotel_Summary!$D$2,Paris_Hotel_Summary!$B$2,IF(M4&gt;=Paris_Hotel_Summary!$D$3,Paris_Hotel_Summary!$B$3," "))</f>
        <v xml:space="preserve"> </v>
      </c>
      <c r="X4" s="17" t="str">
        <f ca="1">IF(I4&gt;=Paris_Hotel_Summary!$D$4,Paris_Hotel_Summary!$B$4,IF(I4&gt;=Paris_Hotel_Summary!$D$5,Paris_Hotel_Summary!$B$5," "))</f>
        <v xml:space="preserve"> </v>
      </c>
      <c r="Y4" s="17" t="str">
        <f ca="1">IF(Q4&gt;=Paris_Hotel_Summary!$D$6,Paris_Hotel_Summary!$B$6,IF(Q4&gt;=Paris_Hotel_Summary!$D$7,Paris_Hotel_Summary!$B$7," "))</f>
        <v xml:space="preserve"> </v>
      </c>
      <c r="Z4" t="str">
        <f t="shared" ref="Z4:Z49" si="0">IF(W5=" ", "no", "yes")</f>
        <v>no</v>
      </c>
      <c r="AA4">
        <f t="shared" ref="AA4:AA50" si="1">A4</f>
        <v>2</v>
      </c>
      <c r="AB4" t="str">
        <f t="shared" ref="AB4:AB49" si="2">IF(X5=" ", "no", "yes")</f>
        <v>no</v>
      </c>
      <c r="AC4">
        <f t="shared" ref="AC4:AC50" si="3">A4</f>
        <v>2</v>
      </c>
      <c r="AD4" t="str">
        <f t="shared" ref="AD4:AD50" si="4">IF(Y5=" ", "no", "yes")</f>
        <v>no</v>
      </c>
      <c r="AE4">
        <f t="shared" ref="AE4:AE50" si="5">A4</f>
        <v>2</v>
      </c>
    </row>
    <row r="5" spans="1:31">
      <c r="A5" s="30">
        <f t="shared" ref="A5:A50" si="6">A4+1</f>
        <v>3</v>
      </c>
      <c r="B5" s="30" t="str">
        <f ca="1">'Consultant profile'!M9</f>
        <v>Albany NY</v>
      </c>
      <c r="C5" s="18">
        <f ca="1">'Consultant profile'!P9</f>
        <v>250</v>
      </c>
      <c r="D5" s="18">
        <f ca="1">'Consultant profile'!R9</f>
        <v>750</v>
      </c>
      <c r="E5" s="18">
        <f ca="1">'Consultant profile'!U9</f>
        <v>450</v>
      </c>
      <c r="F5" s="128">
        <f ca="1">(IF('Consultant profile'!Z9="Platinum Preferred Guest",5,IF('Consultant profile'!Z9="Gold Preferred Guest",4,2)))*D5</f>
        <v>1500</v>
      </c>
      <c r="G5" s="126">
        <f ca="1">$C5*CreditCardPointsEarnedLookup!$E$2</f>
        <v>250</v>
      </c>
      <c r="H5" s="61">
        <f ca="1">$E5*CreditCardPointsEarnedLookup!$F$2</f>
        <v>450</v>
      </c>
      <c r="I5" s="110">
        <f ca="1">SUM(F5:H5)+'Consultant profile'!W9</f>
        <v>6700</v>
      </c>
      <c r="J5" s="128">
        <f ca="1">D5*CreditCardPointsEarnedLookup!$B$3</f>
        <v>3750</v>
      </c>
      <c r="K5" s="126">
        <f ca="1">$C5*CreditCardPointsEarnedLookup!$E$3</f>
        <v>500</v>
      </c>
      <c r="L5" s="61">
        <f ca="1">$E5*CreditCardPointsEarnedLookup!$F$3</f>
        <v>450</v>
      </c>
      <c r="M5" s="110">
        <f ca="1">SUM(J5:L5)+'Consultant profile'!V9</f>
        <v>27200</v>
      </c>
      <c r="N5" s="128">
        <f ca="1">D5*CreditCardPointsEarnedLookup!$B$4</f>
        <v>4500</v>
      </c>
      <c r="O5" s="126">
        <f ca="1">$C5*CreditCardPointsEarnedLookup!$E$4</f>
        <v>750</v>
      </c>
      <c r="P5" s="61">
        <f ca="1">$E5*CreditCardPointsEarnedLookup!$F$4</f>
        <v>1350</v>
      </c>
      <c r="Q5" s="110">
        <f ca="1">SUM(N5:P5)+'Consultant profile'!X9</f>
        <v>40350</v>
      </c>
      <c r="R5" s="128">
        <f ca="1">H5*CreditCardPointsEarnedLookup!$B$5</f>
        <v>4050</v>
      </c>
      <c r="S5" s="126">
        <f ca="1">$C5*CreditCardPointsEarnedLookup!$E$5</f>
        <v>750</v>
      </c>
      <c r="T5" s="61">
        <f ca="1">$E5*CreditCardPointsEarnedLookup!$F$5</f>
        <v>1350</v>
      </c>
      <c r="U5" s="110">
        <f t="shared" ref="U5:U50" si="7">U4+SUM(R5:T5)</f>
        <v>18450</v>
      </c>
      <c r="W5" s="87" t="str">
        <f ca="1">IF(M5&gt;=Paris_Hotel_Summary!$D$2,Paris_Hotel_Summary!$B$2,IF(M5&gt;=Paris_Hotel_Summary!$D$3,Paris_Hotel_Summary!$B$3," "))</f>
        <v xml:space="preserve"> </v>
      </c>
      <c r="X5" s="17" t="str">
        <f ca="1">IF(I5&gt;=Paris_Hotel_Summary!$D$4,Paris_Hotel_Summary!$B$4,IF(I5&gt;=Paris_Hotel_Summary!$D$5,Paris_Hotel_Summary!$B$5," "))</f>
        <v xml:space="preserve"> </v>
      </c>
      <c r="Y5" s="17" t="str">
        <f ca="1">IF(Q5&gt;=Paris_Hotel_Summary!$D$6,Paris_Hotel_Summary!$B$6,IF(Q5&gt;=Paris_Hotel_Summary!$D$7,Paris_Hotel_Summary!$B$7," "))</f>
        <v xml:space="preserve"> </v>
      </c>
      <c r="Z5" t="str">
        <f t="shared" si="0"/>
        <v>no</v>
      </c>
      <c r="AA5">
        <f t="shared" si="1"/>
        <v>3</v>
      </c>
      <c r="AB5" t="str">
        <f t="shared" si="2"/>
        <v>no</v>
      </c>
      <c r="AC5">
        <f t="shared" si="3"/>
        <v>3</v>
      </c>
      <c r="AD5" t="str">
        <f t="shared" si="4"/>
        <v>no</v>
      </c>
      <c r="AE5">
        <f t="shared" si="5"/>
        <v>3</v>
      </c>
    </row>
    <row r="6" spans="1:31">
      <c r="A6" s="30">
        <f t="shared" si="6"/>
        <v>4</v>
      </c>
      <c r="B6" s="30" t="str">
        <f ca="1">'Consultant profile'!M10</f>
        <v>Albany NY</v>
      </c>
      <c r="C6" s="18">
        <f ca="1">'Consultant profile'!P10</f>
        <v>250</v>
      </c>
      <c r="D6" s="18">
        <f ca="1">'Consultant profile'!R10</f>
        <v>750</v>
      </c>
      <c r="E6" s="18">
        <f ca="1">'Consultant profile'!U10</f>
        <v>450</v>
      </c>
      <c r="F6" s="128">
        <f ca="1">(IF('Consultant profile'!Z10="Platinum Preferred Guest",5,IF('Consultant profile'!Z10="Gold Preferred Guest",4,2)))*D6</f>
        <v>1500</v>
      </c>
      <c r="G6" s="126">
        <f ca="1">$C6*CreditCardPointsEarnedLookup!$E$2</f>
        <v>250</v>
      </c>
      <c r="H6" s="61">
        <f ca="1">$E6*CreditCardPointsEarnedLookup!$F$2</f>
        <v>450</v>
      </c>
      <c r="I6" s="110">
        <f ca="1">SUM(F6:H6)+'Consultant profile'!W10</f>
        <v>8200</v>
      </c>
      <c r="J6" s="128">
        <f ca="1">D6*CreditCardPointsEarnedLookup!$B$3</f>
        <v>3750</v>
      </c>
      <c r="K6" s="126">
        <f ca="1">$C6*CreditCardPointsEarnedLookup!$E$3</f>
        <v>500</v>
      </c>
      <c r="L6" s="61">
        <f ca="1">$E6*CreditCardPointsEarnedLookup!$F$3</f>
        <v>450</v>
      </c>
      <c r="M6" s="110">
        <f ca="1">SUM(J6:L6)+'Consultant profile'!V10</f>
        <v>40700</v>
      </c>
      <c r="N6" s="128">
        <f ca="1">D6*CreditCardPointsEarnedLookup!$B$4</f>
        <v>4500</v>
      </c>
      <c r="O6" s="126">
        <f ca="1">$C6*CreditCardPointsEarnedLookup!$E$4</f>
        <v>750</v>
      </c>
      <c r="P6" s="61">
        <f ca="1">$E6*CreditCardPointsEarnedLookup!$F$4</f>
        <v>1350</v>
      </c>
      <c r="Q6" s="110">
        <f ca="1">SUM(N6:P6)+'Consultant profile'!X10</f>
        <v>58350</v>
      </c>
      <c r="R6" s="128">
        <f ca="1">H6*CreditCardPointsEarnedLookup!$B$5</f>
        <v>4050</v>
      </c>
      <c r="S6" s="126">
        <f ca="1">$C6*CreditCardPointsEarnedLookup!$E$5</f>
        <v>750</v>
      </c>
      <c r="T6" s="61">
        <f ca="1">$E6*CreditCardPointsEarnedLookup!$F$5</f>
        <v>1350</v>
      </c>
      <c r="U6" s="110">
        <f t="shared" si="7"/>
        <v>24600</v>
      </c>
      <c r="W6" s="87" t="str">
        <f ca="1">IF(M6&gt;=Paris_Hotel_Summary!$D$2,Paris_Hotel_Summary!$B$2,IF(M6&gt;=Paris_Hotel_Summary!$D$3,Paris_Hotel_Summary!$B$3," "))</f>
        <v xml:space="preserve"> </v>
      </c>
      <c r="X6" s="17" t="str">
        <f ca="1">IF(I6&gt;=Paris_Hotel_Summary!$D$4,Paris_Hotel_Summary!$B$4,IF(I6&gt;=Paris_Hotel_Summary!$D$5,Paris_Hotel_Summary!$B$5," "))</f>
        <v xml:space="preserve"> </v>
      </c>
      <c r="Y6" s="17" t="str">
        <f ca="1">IF(Q6&gt;=Paris_Hotel_Summary!$D$6,Paris_Hotel_Summary!$B$6,IF(Q6&gt;=Paris_Hotel_Summary!$D$7,Paris_Hotel_Summary!$B$7," "))</f>
        <v xml:space="preserve"> </v>
      </c>
      <c r="Z6" t="str">
        <f t="shared" si="0"/>
        <v>no</v>
      </c>
      <c r="AA6">
        <f t="shared" si="1"/>
        <v>4</v>
      </c>
      <c r="AB6" t="str">
        <f t="shared" si="2"/>
        <v>no</v>
      </c>
      <c r="AC6">
        <f t="shared" si="3"/>
        <v>4</v>
      </c>
      <c r="AD6" t="str">
        <f t="shared" si="4"/>
        <v>no</v>
      </c>
      <c r="AE6">
        <f t="shared" si="5"/>
        <v>4</v>
      </c>
    </row>
    <row r="7" spans="1:31">
      <c r="A7" s="30">
        <f t="shared" si="6"/>
        <v>5</v>
      </c>
      <c r="B7" s="30" t="str">
        <f ca="1">'Consultant profile'!M11</f>
        <v>Albany NY</v>
      </c>
      <c r="C7" s="18">
        <f ca="1">'Consultant profile'!P11</f>
        <v>250</v>
      </c>
      <c r="D7" s="18">
        <f ca="1">'Consultant profile'!R11</f>
        <v>750</v>
      </c>
      <c r="E7" s="18">
        <f ca="1">'Consultant profile'!U11</f>
        <v>450</v>
      </c>
      <c r="F7" s="128">
        <f ca="1">(IF('Consultant profile'!Z11="Platinum Preferred Guest",5,IF('Consultant profile'!Z11="Gold Preferred Guest",4,2)))*D7</f>
        <v>1500</v>
      </c>
      <c r="G7" s="126">
        <f ca="1">$C7*CreditCardPointsEarnedLookup!$E$2</f>
        <v>250</v>
      </c>
      <c r="H7" s="61">
        <f ca="1">$E7*CreditCardPointsEarnedLookup!$F$2</f>
        <v>450</v>
      </c>
      <c r="I7" s="110">
        <f ca="1">SUM(F7:H7)+'Consultant profile'!W11</f>
        <v>9700</v>
      </c>
      <c r="J7" s="128">
        <f ca="1">D7*CreditCardPointsEarnedLookup!$B$3</f>
        <v>3750</v>
      </c>
      <c r="K7" s="126">
        <f ca="1">$C7*CreditCardPointsEarnedLookup!$E$3</f>
        <v>500</v>
      </c>
      <c r="L7" s="61">
        <f ca="1">$E7*CreditCardPointsEarnedLookup!$F$3</f>
        <v>450</v>
      </c>
      <c r="M7" s="110">
        <f ca="1">SUM(J7:L7)+'Consultant profile'!V11</f>
        <v>49700</v>
      </c>
      <c r="N7" s="128">
        <f ca="1">D7*CreditCardPointsEarnedLookup!$B$4</f>
        <v>4500</v>
      </c>
      <c r="O7" s="126">
        <f ca="1">$C7*CreditCardPointsEarnedLookup!$E$4</f>
        <v>750</v>
      </c>
      <c r="P7" s="61">
        <f ca="1">$E7*CreditCardPointsEarnedLookup!$F$4</f>
        <v>1350</v>
      </c>
      <c r="Q7" s="110">
        <f ca="1">SUM(N7:P7)+'Consultant profile'!X11</f>
        <v>71287.5</v>
      </c>
      <c r="R7" s="128">
        <f ca="1">H7*CreditCardPointsEarnedLookup!$B$5</f>
        <v>4050</v>
      </c>
      <c r="S7" s="126">
        <f ca="1">$C7*CreditCardPointsEarnedLookup!$E$5</f>
        <v>750</v>
      </c>
      <c r="T7" s="61">
        <f ca="1">$E7*CreditCardPointsEarnedLookup!$F$5</f>
        <v>1350</v>
      </c>
      <c r="U7" s="110">
        <f t="shared" si="7"/>
        <v>30750</v>
      </c>
      <c r="W7" s="87" t="str">
        <f ca="1">IF(M7&gt;=Paris_Hotel_Summary!$D$2,Paris_Hotel_Summary!$B$2,IF(M7&gt;=Paris_Hotel_Summary!$D$3,Paris_Hotel_Summary!$B$3," "))</f>
        <v xml:space="preserve"> </v>
      </c>
      <c r="X7" s="17" t="str">
        <f ca="1">IF(I7&gt;=Paris_Hotel_Summary!$D$4,Paris_Hotel_Summary!$B$4,IF(I7&gt;=Paris_Hotel_Summary!$D$5,Paris_Hotel_Summary!$B$5," "))</f>
        <v xml:space="preserve"> </v>
      </c>
      <c r="Y7" s="17" t="str">
        <f ca="1">IF(Q7&gt;=Paris_Hotel_Summary!$D$6,Paris_Hotel_Summary!$B$6,IF(Q7&gt;=Paris_Hotel_Summary!$D$7,Paris_Hotel_Summary!$B$7," "))</f>
        <v xml:space="preserve"> </v>
      </c>
      <c r="Z7" t="str">
        <f t="shared" si="0"/>
        <v>no</v>
      </c>
      <c r="AA7">
        <f t="shared" si="1"/>
        <v>5</v>
      </c>
      <c r="AB7" t="str">
        <f t="shared" si="2"/>
        <v>no</v>
      </c>
      <c r="AC7">
        <f t="shared" si="3"/>
        <v>5</v>
      </c>
      <c r="AD7" t="str">
        <f t="shared" si="4"/>
        <v>no</v>
      </c>
      <c r="AE7">
        <f t="shared" si="5"/>
        <v>5</v>
      </c>
    </row>
    <row r="8" spans="1:31">
      <c r="A8" s="30">
        <f t="shared" si="6"/>
        <v>6</v>
      </c>
      <c r="B8" s="30" t="str">
        <f ca="1">'Consultant profile'!M12</f>
        <v>Albany NY</v>
      </c>
      <c r="C8" s="18">
        <f ca="1">'Consultant profile'!P12</f>
        <v>250</v>
      </c>
      <c r="D8" s="18">
        <f ca="1">'Consultant profile'!R12</f>
        <v>750</v>
      </c>
      <c r="E8" s="18">
        <f ca="1">'Consultant profile'!U12</f>
        <v>450</v>
      </c>
      <c r="F8" s="128">
        <f ca="1">(IF('Consultant profile'!Z12="Platinum Preferred Guest",5,IF('Consultant profile'!Z12="Gold Preferred Guest",4,2)))*D8</f>
        <v>1500</v>
      </c>
      <c r="G8" s="126">
        <f ca="1">$C8*CreditCardPointsEarnedLookup!$E$2</f>
        <v>250</v>
      </c>
      <c r="H8" s="61">
        <f ca="1">$E8*CreditCardPointsEarnedLookup!$F$2</f>
        <v>450</v>
      </c>
      <c r="I8" s="110">
        <f ca="1">SUM(F8:H8)+'Consultant profile'!W12</f>
        <v>11200</v>
      </c>
      <c r="J8" s="128">
        <f ca="1">D8*CreditCardPointsEarnedLookup!$B$3</f>
        <v>3750</v>
      </c>
      <c r="K8" s="126">
        <f ca="1">$C8*CreditCardPointsEarnedLookup!$E$3</f>
        <v>500</v>
      </c>
      <c r="L8" s="61">
        <f ca="1">$E8*CreditCardPointsEarnedLookup!$F$3</f>
        <v>450</v>
      </c>
      <c r="M8" s="110">
        <f ca="1">SUM(J8:L8)+'Consultant profile'!V12</f>
        <v>58700</v>
      </c>
      <c r="N8" s="128">
        <f ca="1">D8*CreditCardPointsEarnedLookup!$B$4</f>
        <v>4500</v>
      </c>
      <c r="O8" s="126">
        <f ca="1">$C8*CreditCardPointsEarnedLookup!$E$4</f>
        <v>750</v>
      </c>
      <c r="P8" s="61">
        <f ca="1">$E8*CreditCardPointsEarnedLookup!$F$4</f>
        <v>1350</v>
      </c>
      <c r="Q8" s="110">
        <f ca="1">SUM(N8:P8)+'Consultant profile'!X12</f>
        <v>84225</v>
      </c>
      <c r="R8" s="128">
        <f ca="1">H8*CreditCardPointsEarnedLookup!$B$5</f>
        <v>4050</v>
      </c>
      <c r="S8" s="126">
        <f ca="1">$C8*CreditCardPointsEarnedLookup!$E$5</f>
        <v>750</v>
      </c>
      <c r="T8" s="61">
        <f ca="1">$E8*CreditCardPointsEarnedLookup!$F$5</f>
        <v>1350</v>
      </c>
      <c r="U8" s="110">
        <f t="shared" si="7"/>
        <v>36900</v>
      </c>
      <c r="W8" s="87" t="str">
        <f ca="1">IF(M8&gt;=Paris_Hotel_Summary!$D$2,Paris_Hotel_Summary!$B$2,IF(M8&gt;=Paris_Hotel_Summary!$D$3,Paris_Hotel_Summary!$B$3," "))</f>
        <v xml:space="preserve"> </v>
      </c>
      <c r="X8" s="17" t="str">
        <f ca="1">IF(I8&gt;=Paris_Hotel_Summary!$D$4,Paris_Hotel_Summary!$B$4,IF(I8&gt;=Paris_Hotel_Summary!$D$5,Paris_Hotel_Summary!$B$5," "))</f>
        <v xml:space="preserve"> </v>
      </c>
      <c r="Y8" s="17" t="str">
        <f ca="1">IF(Q8&gt;=Paris_Hotel_Summary!$D$6,Paris_Hotel_Summary!$B$6,IF(Q8&gt;=Paris_Hotel_Summary!$D$7,Paris_Hotel_Summary!$B$7," "))</f>
        <v xml:space="preserve"> </v>
      </c>
      <c r="Z8" t="str">
        <f t="shared" si="0"/>
        <v>no</v>
      </c>
      <c r="AA8">
        <f t="shared" si="1"/>
        <v>6</v>
      </c>
      <c r="AB8" t="str">
        <f t="shared" si="2"/>
        <v>no</v>
      </c>
      <c r="AC8">
        <f t="shared" si="3"/>
        <v>6</v>
      </c>
      <c r="AD8" t="str">
        <f t="shared" si="4"/>
        <v>no</v>
      </c>
      <c r="AE8">
        <f t="shared" si="5"/>
        <v>6</v>
      </c>
    </row>
    <row r="9" spans="1:31">
      <c r="A9" s="30">
        <v>7</v>
      </c>
      <c r="B9" s="30" t="str">
        <f ca="1">'Consultant profile'!M13</f>
        <v>Albany NY</v>
      </c>
      <c r="C9" s="18">
        <f ca="1">'Consultant profile'!P13</f>
        <v>250</v>
      </c>
      <c r="D9" s="18">
        <f ca="1">'Consultant profile'!R13</f>
        <v>750</v>
      </c>
      <c r="E9" s="18">
        <f ca="1">'Consultant profile'!U13</f>
        <v>450</v>
      </c>
      <c r="F9" s="128">
        <f ca="1">(IF('Consultant profile'!Z13="Platinum Preferred Guest",5,IF('Consultant profile'!Z13="Gold Preferred Guest",4,2)))*D9</f>
        <v>1500</v>
      </c>
      <c r="G9" s="126">
        <f ca="1">$C9*CreditCardPointsEarnedLookup!$E$2</f>
        <v>250</v>
      </c>
      <c r="H9" s="61">
        <f ca="1">$E9*CreditCardPointsEarnedLookup!$F$2</f>
        <v>450</v>
      </c>
      <c r="I9" s="110">
        <f ca="1">SUM(F9:H9)+'Consultant profile'!W13</f>
        <v>12700</v>
      </c>
      <c r="J9" s="128">
        <f ca="1">D9*CreditCardPointsEarnedLookup!$B$3</f>
        <v>3750</v>
      </c>
      <c r="K9" s="126">
        <f ca="1">$C9*CreditCardPointsEarnedLookup!$E$3</f>
        <v>500</v>
      </c>
      <c r="L9" s="61">
        <f ca="1">$E9*CreditCardPointsEarnedLookup!$F$3</f>
        <v>450</v>
      </c>
      <c r="M9" s="110">
        <f ca="1">SUM(J9:L9)+'Consultant profile'!V13</f>
        <v>67700</v>
      </c>
      <c r="N9" s="128">
        <f ca="1">D9*CreditCardPointsEarnedLookup!$B$4</f>
        <v>4500</v>
      </c>
      <c r="O9" s="126">
        <f ca="1">$C9*CreditCardPointsEarnedLookup!$E$4</f>
        <v>750</v>
      </c>
      <c r="P9" s="61">
        <f ca="1">$E9*CreditCardPointsEarnedLookup!$F$4</f>
        <v>1350</v>
      </c>
      <c r="Q9" s="110">
        <f ca="1">SUM(N9:P9)+'Consultant profile'!X13</f>
        <v>97162.5</v>
      </c>
      <c r="R9" s="128">
        <f ca="1">H9*CreditCardPointsEarnedLookup!$B$5</f>
        <v>4050</v>
      </c>
      <c r="S9" s="126">
        <f ca="1">$C9*CreditCardPointsEarnedLookup!$E$5</f>
        <v>750</v>
      </c>
      <c r="T9" s="61">
        <f ca="1">$E9*CreditCardPointsEarnedLookup!$F$5</f>
        <v>1350</v>
      </c>
      <c r="U9" s="110">
        <f t="shared" si="7"/>
        <v>43050</v>
      </c>
      <c r="W9" s="87" t="str">
        <f ca="1">IF(M9&gt;=Paris_Hotel_Summary!$D$2,Paris_Hotel_Summary!$B$2,IF(M9&gt;=Paris_Hotel_Summary!$D$3,Paris_Hotel_Summary!$B$3," "))</f>
        <v xml:space="preserve"> </v>
      </c>
      <c r="X9" s="17" t="str">
        <f ca="1">IF(I9&gt;=Paris_Hotel_Summary!$D$4,Paris_Hotel_Summary!$B$4,IF(I9&gt;=Paris_Hotel_Summary!$D$5,Paris_Hotel_Summary!$B$5," "))</f>
        <v xml:space="preserve"> </v>
      </c>
      <c r="Y9" s="17" t="str">
        <f ca="1">IF(Q9&gt;=Paris_Hotel_Summary!$D$6,Paris_Hotel_Summary!$B$6,IF(Q9&gt;=Paris_Hotel_Summary!$D$7,Paris_Hotel_Summary!$B$7," "))</f>
        <v xml:space="preserve"> </v>
      </c>
      <c r="Z9" t="str">
        <f t="shared" si="0"/>
        <v>no</v>
      </c>
      <c r="AA9">
        <f t="shared" si="1"/>
        <v>7</v>
      </c>
      <c r="AB9" t="str">
        <f t="shared" si="2"/>
        <v>no</v>
      </c>
      <c r="AC9">
        <f t="shared" si="3"/>
        <v>7</v>
      </c>
      <c r="AD9" t="str">
        <f t="shared" si="4"/>
        <v>no</v>
      </c>
      <c r="AE9">
        <f t="shared" si="5"/>
        <v>7</v>
      </c>
    </row>
    <row r="10" spans="1:31">
      <c r="A10" s="30">
        <f>A9+1</f>
        <v>8</v>
      </c>
      <c r="B10" s="30" t="str">
        <f ca="1">'Consultant profile'!M14</f>
        <v>Albany NY</v>
      </c>
      <c r="C10" s="18">
        <f ca="1">'Consultant profile'!P14</f>
        <v>250</v>
      </c>
      <c r="D10" s="18">
        <f ca="1">'Consultant profile'!R14</f>
        <v>750</v>
      </c>
      <c r="E10" s="18">
        <f ca="1">'Consultant profile'!U14</f>
        <v>450</v>
      </c>
      <c r="F10" s="128">
        <f ca="1">(IF('Consultant profile'!Z14="Platinum Preferred Guest",5,IF('Consultant profile'!Z14="Gold Preferred Guest",4,2)))*D10</f>
        <v>1500</v>
      </c>
      <c r="G10" s="126">
        <f ca="1">$C10*CreditCardPointsEarnedLookup!$E$2</f>
        <v>250</v>
      </c>
      <c r="H10" s="61">
        <f ca="1">$E10*CreditCardPointsEarnedLookup!$F$2</f>
        <v>450</v>
      </c>
      <c r="I10" s="110">
        <f ca="1">SUM(F10:H10)+'Consultant profile'!W14</f>
        <v>14200</v>
      </c>
      <c r="J10" s="128">
        <f ca="1">D10*CreditCardPointsEarnedLookup!$B$3</f>
        <v>3750</v>
      </c>
      <c r="K10" s="126">
        <f ca="1">$C10*CreditCardPointsEarnedLookup!$E$3</f>
        <v>500</v>
      </c>
      <c r="L10" s="61">
        <f ca="1">$E10*CreditCardPointsEarnedLookup!$F$3</f>
        <v>450</v>
      </c>
      <c r="M10" s="110">
        <f ca="1">SUM(J10:L10)+'Consultant profile'!V14</f>
        <v>76700</v>
      </c>
      <c r="N10" s="128">
        <f ca="1">D10*CreditCardPointsEarnedLookup!$B$4</f>
        <v>4500</v>
      </c>
      <c r="O10" s="126">
        <f ca="1">$C10*CreditCardPointsEarnedLookup!$E$4</f>
        <v>750</v>
      </c>
      <c r="P10" s="61">
        <f ca="1">$E10*CreditCardPointsEarnedLookup!$F$4</f>
        <v>1350</v>
      </c>
      <c r="Q10" s="110">
        <f ca="1">SUM(N10:P10)+'Consultant profile'!X14</f>
        <v>110100</v>
      </c>
      <c r="R10" s="128">
        <f ca="1">H10*CreditCardPointsEarnedLookup!$B$5</f>
        <v>4050</v>
      </c>
      <c r="S10" s="126">
        <f ca="1">$C10*CreditCardPointsEarnedLookup!$E$5</f>
        <v>750</v>
      </c>
      <c r="T10" s="61">
        <f ca="1">$E10*CreditCardPointsEarnedLookup!$F$5</f>
        <v>1350</v>
      </c>
      <c r="U10" s="110">
        <f t="shared" si="7"/>
        <v>49200</v>
      </c>
      <c r="W10" s="87" t="str">
        <f ca="1">IF(M10&gt;=Paris_Hotel_Summary!$D$2,Paris_Hotel_Summary!$B$2,IF(M10&gt;=Paris_Hotel_Summary!$D$3,Paris_Hotel_Summary!$B$3," "))</f>
        <v xml:space="preserve"> </v>
      </c>
      <c r="X10" s="17" t="str">
        <f ca="1">IF(I10&gt;=Paris_Hotel_Summary!$D$4,Paris_Hotel_Summary!$B$4,IF(I10&gt;=Paris_Hotel_Summary!$D$5,Paris_Hotel_Summary!$B$5," "))</f>
        <v xml:space="preserve"> </v>
      </c>
      <c r="Y10" s="17" t="str">
        <f ca="1">IF(Q10&gt;=Paris_Hotel_Summary!$D$6,Paris_Hotel_Summary!$B$6,IF(Q10&gt;=Paris_Hotel_Summary!$D$7,Paris_Hotel_Summary!$B$7," "))</f>
        <v xml:space="preserve"> </v>
      </c>
      <c r="Z10" t="str">
        <f t="shared" si="0"/>
        <v>no</v>
      </c>
      <c r="AA10">
        <f t="shared" si="1"/>
        <v>8</v>
      </c>
      <c r="AB10" t="str">
        <f t="shared" si="2"/>
        <v>no</v>
      </c>
      <c r="AC10">
        <f t="shared" si="3"/>
        <v>8</v>
      </c>
      <c r="AD10" t="str">
        <f t="shared" si="4"/>
        <v>no</v>
      </c>
      <c r="AE10">
        <f t="shared" si="5"/>
        <v>8</v>
      </c>
    </row>
    <row r="11" spans="1:31">
      <c r="A11" s="30">
        <f t="shared" si="6"/>
        <v>9</v>
      </c>
      <c r="B11" s="30" t="str">
        <f ca="1">'Consultant profile'!M15</f>
        <v>Albany NY</v>
      </c>
      <c r="C11" s="18">
        <f ca="1">'Consultant profile'!P15</f>
        <v>250</v>
      </c>
      <c r="D11" s="18">
        <f ca="1">'Consultant profile'!R15</f>
        <v>750</v>
      </c>
      <c r="E11" s="18">
        <f ca="1">'Consultant profile'!U15</f>
        <v>450</v>
      </c>
      <c r="F11" s="128">
        <f ca="1">(IF('Consultant profile'!Z15="Platinum Preferred Guest",5,IF('Consultant profile'!Z15="Gold Preferred Guest",4,2)))*D11</f>
        <v>3000</v>
      </c>
      <c r="G11" s="126">
        <f ca="1">$C11*CreditCardPointsEarnedLookup!$E$2</f>
        <v>250</v>
      </c>
      <c r="H11" s="61">
        <f ca="1">$E11*CreditCardPointsEarnedLookup!$F$2</f>
        <v>450</v>
      </c>
      <c r="I11" s="110">
        <f ca="1">SUM(F11:H11)+'Consultant profile'!W15</f>
        <v>23950</v>
      </c>
      <c r="J11" s="128">
        <f ca="1">D11*CreditCardPointsEarnedLookup!$B$3</f>
        <v>3750</v>
      </c>
      <c r="K11" s="126">
        <f ca="1">$C11*CreditCardPointsEarnedLookup!$E$3</f>
        <v>500</v>
      </c>
      <c r="L11" s="61">
        <f ca="1">$E11*CreditCardPointsEarnedLookup!$F$3</f>
        <v>450</v>
      </c>
      <c r="M11" s="110">
        <f ca="1">SUM(J11:L11)+'Consultant profile'!V15</f>
        <v>85700</v>
      </c>
      <c r="N11" s="128">
        <f ca="1">D11*CreditCardPointsEarnedLookup!$B$4</f>
        <v>4500</v>
      </c>
      <c r="O11" s="126">
        <f ca="1">$C11*CreditCardPointsEarnedLookup!$E$4</f>
        <v>750</v>
      </c>
      <c r="P11" s="61">
        <f ca="1">$E11*CreditCardPointsEarnedLookup!$F$4</f>
        <v>1350</v>
      </c>
      <c r="Q11" s="110">
        <f ca="1">SUM(N11:P11)+'Consultant profile'!X15</f>
        <v>123037.5</v>
      </c>
      <c r="R11" s="128">
        <f ca="1">H11*CreditCardPointsEarnedLookup!$B$5</f>
        <v>4050</v>
      </c>
      <c r="S11" s="126">
        <f ca="1">$C11*CreditCardPointsEarnedLookup!$E$5</f>
        <v>750</v>
      </c>
      <c r="T11" s="61">
        <f ca="1">$E11*CreditCardPointsEarnedLookup!$F$5</f>
        <v>1350</v>
      </c>
      <c r="U11" s="110">
        <f t="shared" si="7"/>
        <v>55350</v>
      </c>
      <c r="W11" s="87" t="str">
        <f ca="1">IF(M11&gt;=Paris_Hotel_Summary!$D$2,Paris_Hotel_Summary!$B$2,IF(M11&gt;=Paris_Hotel_Summary!$D$3,Paris_Hotel_Summary!$B$3," "))</f>
        <v xml:space="preserve"> </v>
      </c>
      <c r="X11" s="17" t="str">
        <f ca="1">IF(I11&gt;=Paris_Hotel_Summary!$D$4,Paris_Hotel_Summary!$B$4,IF(I11&gt;=Paris_Hotel_Summary!$D$5,Paris_Hotel_Summary!$B$5," "))</f>
        <v xml:space="preserve"> </v>
      </c>
      <c r="Y11" s="17" t="str">
        <f ca="1">IF(Q11&gt;=Paris_Hotel_Summary!$D$6,Paris_Hotel_Summary!$B$6,IF(Q11&gt;=Paris_Hotel_Summary!$D$7,Paris_Hotel_Summary!$B$7," "))</f>
        <v xml:space="preserve"> </v>
      </c>
      <c r="Z11" t="str">
        <f t="shared" si="0"/>
        <v>no</v>
      </c>
      <c r="AA11">
        <f t="shared" si="1"/>
        <v>9</v>
      </c>
      <c r="AB11" t="str">
        <f t="shared" si="2"/>
        <v>no</v>
      </c>
      <c r="AC11">
        <f t="shared" si="3"/>
        <v>9</v>
      </c>
      <c r="AD11" t="str">
        <f t="shared" si="4"/>
        <v>no</v>
      </c>
      <c r="AE11">
        <f t="shared" si="5"/>
        <v>9</v>
      </c>
    </row>
    <row r="12" spans="1:31">
      <c r="A12" s="30">
        <f t="shared" si="6"/>
        <v>10</v>
      </c>
      <c r="B12" s="30" t="str">
        <f ca="1">'Consultant profile'!M16</f>
        <v>Albany NY</v>
      </c>
      <c r="C12" s="18">
        <f ca="1">'Consultant profile'!P16</f>
        <v>250</v>
      </c>
      <c r="D12" s="18">
        <f ca="1">'Consultant profile'!R16</f>
        <v>750</v>
      </c>
      <c r="E12" s="18">
        <f ca="1">'Consultant profile'!U16</f>
        <v>450</v>
      </c>
      <c r="F12" s="128">
        <f ca="1">(IF('Consultant profile'!Z16="Platinum Preferred Guest",5,IF('Consultant profile'!Z16="Gold Preferred Guest",4,2)))*D12</f>
        <v>3000</v>
      </c>
      <c r="G12" s="126">
        <f ca="1">$C12*CreditCardPointsEarnedLookup!$E$2</f>
        <v>250</v>
      </c>
      <c r="H12" s="61">
        <f ca="1">$E12*CreditCardPointsEarnedLookup!$F$2</f>
        <v>450</v>
      </c>
      <c r="I12" s="110">
        <f ca="1">SUM(F12:H12)+'Consultant profile'!W16</f>
        <v>26200</v>
      </c>
      <c r="J12" s="128">
        <f ca="1">D12*CreditCardPointsEarnedLookup!$B$3</f>
        <v>3750</v>
      </c>
      <c r="K12" s="126">
        <f ca="1">$C12*CreditCardPointsEarnedLookup!$E$3</f>
        <v>500</v>
      </c>
      <c r="L12" s="61">
        <f ca="1">$E12*CreditCardPointsEarnedLookup!$F$3</f>
        <v>450</v>
      </c>
      <c r="M12" s="110">
        <f ca="1">SUM(J12:L12)+'Consultant profile'!V16</f>
        <v>94700</v>
      </c>
      <c r="N12" s="128">
        <f ca="1">D12*CreditCardPointsEarnedLookup!$B$4</f>
        <v>4500</v>
      </c>
      <c r="O12" s="126">
        <f ca="1">$C12*CreditCardPointsEarnedLookup!$E$4</f>
        <v>750</v>
      </c>
      <c r="P12" s="61">
        <f ca="1">$E12*CreditCardPointsEarnedLookup!$F$4</f>
        <v>1350</v>
      </c>
      <c r="Q12" s="110">
        <f ca="1">SUM(N12:P12)+'Consultant profile'!X16</f>
        <v>135975</v>
      </c>
      <c r="R12" s="128">
        <f ca="1">H12*CreditCardPointsEarnedLookup!$B$5</f>
        <v>4050</v>
      </c>
      <c r="S12" s="126">
        <f ca="1">$C12*CreditCardPointsEarnedLookup!$E$5</f>
        <v>750</v>
      </c>
      <c r="T12" s="61">
        <f ca="1">$E12*CreditCardPointsEarnedLookup!$F$5</f>
        <v>1350</v>
      </c>
      <c r="U12" s="110">
        <f t="shared" si="7"/>
        <v>61500</v>
      </c>
      <c r="W12" s="87" t="str">
        <f ca="1">IF(M12&gt;=Paris_Hotel_Summary!$D$2,Paris_Hotel_Summary!$B$2,IF(M12&gt;=Paris_Hotel_Summary!$D$3,Paris_Hotel_Summary!$B$3," "))</f>
        <v xml:space="preserve"> </v>
      </c>
      <c r="X12" s="17" t="str">
        <f ca="1">IF(I12&gt;=Paris_Hotel_Summary!$D$4,Paris_Hotel_Summary!$B$4,IF(I12&gt;=Paris_Hotel_Summary!$D$5,Paris_Hotel_Summary!$B$5," "))</f>
        <v xml:space="preserve"> </v>
      </c>
      <c r="Y12" s="17" t="str">
        <f ca="1">IF(Q12&gt;=Paris_Hotel_Summary!$D$6,Paris_Hotel_Summary!$B$6,IF(Q12&gt;=Paris_Hotel_Summary!$D$7,Paris_Hotel_Summary!$B$7," "))</f>
        <v xml:space="preserve"> </v>
      </c>
      <c r="Z12" t="str">
        <f t="shared" si="0"/>
        <v>no</v>
      </c>
      <c r="AA12">
        <f t="shared" si="1"/>
        <v>10</v>
      </c>
      <c r="AB12" t="str">
        <f t="shared" si="2"/>
        <v>no</v>
      </c>
      <c r="AC12">
        <f t="shared" si="3"/>
        <v>10</v>
      </c>
      <c r="AD12" t="str">
        <f t="shared" si="4"/>
        <v>no</v>
      </c>
      <c r="AE12">
        <f t="shared" si="5"/>
        <v>10</v>
      </c>
    </row>
    <row r="13" spans="1:31">
      <c r="A13" s="30">
        <f t="shared" si="6"/>
        <v>11</v>
      </c>
      <c r="B13" s="30" t="str">
        <f ca="1">'Consultant profile'!M17</f>
        <v>Albany NY</v>
      </c>
      <c r="C13" s="18">
        <f ca="1">'Consultant profile'!P17</f>
        <v>250</v>
      </c>
      <c r="D13" s="18">
        <f ca="1">'Consultant profile'!R17</f>
        <v>750</v>
      </c>
      <c r="E13" s="18">
        <f ca="1">'Consultant profile'!U17</f>
        <v>450</v>
      </c>
      <c r="F13" s="128">
        <f ca="1">(IF('Consultant profile'!Z17="Platinum Preferred Guest",5,IF('Consultant profile'!Z17="Gold Preferred Guest",4,2)))*D13</f>
        <v>3000</v>
      </c>
      <c r="G13" s="126">
        <f ca="1">$C13*CreditCardPointsEarnedLookup!$E$2</f>
        <v>250</v>
      </c>
      <c r="H13" s="61">
        <f ca="1">$E13*CreditCardPointsEarnedLookup!$F$2</f>
        <v>450</v>
      </c>
      <c r="I13" s="110">
        <f ca="1">SUM(F13:H13)+'Consultant profile'!W17</f>
        <v>28450</v>
      </c>
      <c r="J13" s="128">
        <f ca="1">D13*CreditCardPointsEarnedLookup!$B$3</f>
        <v>3750</v>
      </c>
      <c r="K13" s="126">
        <f ca="1">$C13*CreditCardPointsEarnedLookup!$E$3</f>
        <v>500</v>
      </c>
      <c r="L13" s="61">
        <f ca="1">$E13*CreditCardPointsEarnedLookup!$F$3</f>
        <v>450</v>
      </c>
      <c r="M13" s="110">
        <f ca="1">SUM(J13:L13)+'Consultant profile'!V17</f>
        <v>103700</v>
      </c>
      <c r="N13" s="128">
        <f ca="1">D13*CreditCardPointsEarnedLookup!$B$4</f>
        <v>4500</v>
      </c>
      <c r="O13" s="126">
        <f ca="1">$C13*CreditCardPointsEarnedLookup!$E$4</f>
        <v>750</v>
      </c>
      <c r="P13" s="61">
        <f ca="1">$E13*CreditCardPointsEarnedLookup!$F$4</f>
        <v>1350</v>
      </c>
      <c r="Q13" s="110">
        <f ca="1">SUM(N13:P13)+'Consultant profile'!X17</f>
        <v>148912.5</v>
      </c>
      <c r="R13" s="128">
        <f ca="1">H13*CreditCardPointsEarnedLookup!$B$5</f>
        <v>4050</v>
      </c>
      <c r="S13" s="126">
        <f ca="1">$C13*CreditCardPointsEarnedLookup!$E$5</f>
        <v>750</v>
      </c>
      <c r="T13" s="61">
        <f ca="1">$E13*CreditCardPointsEarnedLookup!$F$5</f>
        <v>1350</v>
      </c>
      <c r="U13" s="110">
        <f t="shared" si="7"/>
        <v>67650</v>
      </c>
      <c r="W13" s="87" t="str">
        <f ca="1">IF(M13&gt;=Paris_Hotel_Summary!$D$2,Paris_Hotel_Summary!$B$2,IF(M13&gt;=Paris_Hotel_Summary!$D$3,Paris_Hotel_Summary!$B$3," "))</f>
        <v xml:space="preserve"> </v>
      </c>
      <c r="X13" s="17" t="str">
        <f ca="1">IF(I13&gt;=Paris_Hotel_Summary!$D$4,Paris_Hotel_Summary!$B$4,IF(I13&gt;=Paris_Hotel_Summary!$D$5,Paris_Hotel_Summary!$B$5," "))</f>
        <v xml:space="preserve"> </v>
      </c>
      <c r="Y13" s="17" t="str">
        <f ca="1">IF(Q13&gt;=Paris_Hotel_Summary!$D$6,Paris_Hotel_Summary!$B$6,IF(Q13&gt;=Paris_Hotel_Summary!$D$7,Paris_Hotel_Summary!$B$7," "))</f>
        <v xml:space="preserve"> </v>
      </c>
      <c r="Z13" t="str">
        <f t="shared" si="0"/>
        <v>no</v>
      </c>
      <c r="AA13">
        <f t="shared" si="1"/>
        <v>11</v>
      </c>
      <c r="AB13" t="str">
        <f t="shared" si="2"/>
        <v>no</v>
      </c>
      <c r="AC13">
        <f t="shared" si="3"/>
        <v>11</v>
      </c>
      <c r="AD13" t="str">
        <f t="shared" si="4"/>
        <v>no</v>
      </c>
      <c r="AE13">
        <f t="shared" si="5"/>
        <v>11</v>
      </c>
    </row>
    <row r="14" spans="1:31">
      <c r="A14" s="30">
        <f t="shared" si="6"/>
        <v>12</v>
      </c>
      <c r="B14" s="30" t="str">
        <f ca="1">'Consultant profile'!M18</f>
        <v>Albany NY</v>
      </c>
      <c r="C14" s="18">
        <f ca="1">'Consultant profile'!P18</f>
        <v>250</v>
      </c>
      <c r="D14" s="18">
        <f ca="1">'Consultant profile'!R18</f>
        <v>750</v>
      </c>
      <c r="E14" s="18">
        <f ca="1">'Consultant profile'!U18</f>
        <v>450</v>
      </c>
      <c r="F14" s="128">
        <f ca="1">(IF('Consultant profile'!Z18="Platinum Preferred Guest",5,IF('Consultant profile'!Z18="Gold Preferred Guest",4,2)))*D14</f>
        <v>3000</v>
      </c>
      <c r="G14" s="126">
        <f ca="1">$C14*CreditCardPointsEarnedLookup!$E$2</f>
        <v>250</v>
      </c>
      <c r="H14" s="61">
        <f ca="1">$E14*CreditCardPointsEarnedLookup!$F$2</f>
        <v>450</v>
      </c>
      <c r="I14" s="110">
        <f ca="1">SUM(F14:H14)+'Consultant profile'!W18</f>
        <v>30700</v>
      </c>
      <c r="J14" s="128">
        <f ca="1">D14*CreditCardPointsEarnedLookup!$B$3</f>
        <v>3750</v>
      </c>
      <c r="K14" s="126">
        <f ca="1">$C14*CreditCardPointsEarnedLookup!$E$3</f>
        <v>500</v>
      </c>
      <c r="L14" s="61">
        <f ca="1">$E14*CreditCardPointsEarnedLookup!$F$3</f>
        <v>450</v>
      </c>
      <c r="M14" s="110">
        <f ca="1">SUM(J14:L14)+'Consultant profile'!V18</f>
        <v>112700</v>
      </c>
      <c r="N14" s="128">
        <f ca="1">D14*CreditCardPointsEarnedLookup!$B$4</f>
        <v>4500</v>
      </c>
      <c r="O14" s="126">
        <f ca="1">$C14*CreditCardPointsEarnedLookup!$E$4</f>
        <v>750</v>
      </c>
      <c r="P14" s="61">
        <f ca="1">$E14*CreditCardPointsEarnedLookup!$F$4</f>
        <v>1350</v>
      </c>
      <c r="Q14" s="110">
        <f ca="1">SUM(N14:P14)+'Consultant profile'!X18</f>
        <v>161850</v>
      </c>
      <c r="R14" s="128">
        <f ca="1">H14*CreditCardPointsEarnedLookup!$B$5</f>
        <v>4050</v>
      </c>
      <c r="S14" s="126">
        <f ca="1">$C14*CreditCardPointsEarnedLookup!$E$5</f>
        <v>750</v>
      </c>
      <c r="T14" s="61">
        <f ca="1">$E14*CreditCardPointsEarnedLookup!$F$5</f>
        <v>1350</v>
      </c>
      <c r="U14" s="110">
        <f t="shared" si="7"/>
        <v>73800</v>
      </c>
      <c r="W14" s="87" t="str">
        <f ca="1">IF(M14&gt;=Paris_Hotel_Summary!$D$2,Paris_Hotel_Summary!$B$2,IF(M14&gt;=Paris_Hotel_Summary!$D$3,Paris_Hotel_Summary!$B$3," "))</f>
        <v xml:space="preserve"> </v>
      </c>
      <c r="X14" s="17" t="str">
        <f ca="1">IF(I14&gt;=Paris_Hotel_Summary!$D$4,Paris_Hotel_Summary!$B$4,IF(I14&gt;=Paris_Hotel_Summary!$D$5,Paris_Hotel_Summary!$B$5," "))</f>
        <v xml:space="preserve"> </v>
      </c>
      <c r="Y14" s="17" t="str">
        <f ca="1">IF(Q14&gt;=Paris_Hotel_Summary!$D$6,Paris_Hotel_Summary!$B$6,IF(Q14&gt;=Paris_Hotel_Summary!$D$7,Paris_Hotel_Summary!$B$7," "))</f>
        <v xml:space="preserve"> </v>
      </c>
      <c r="Z14" t="str">
        <f t="shared" si="0"/>
        <v>no</v>
      </c>
      <c r="AA14">
        <f t="shared" si="1"/>
        <v>12</v>
      </c>
      <c r="AB14" t="str">
        <f t="shared" si="2"/>
        <v>no</v>
      </c>
      <c r="AC14">
        <f t="shared" si="3"/>
        <v>12</v>
      </c>
      <c r="AD14" t="str">
        <f t="shared" si="4"/>
        <v>no</v>
      </c>
      <c r="AE14">
        <f t="shared" si="5"/>
        <v>12</v>
      </c>
    </row>
    <row r="15" spans="1:31">
      <c r="A15" s="30">
        <f t="shared" si="6"/>
        <v>13</v>
      </c>
      <c r="B15" s="30" t="str">
        <f ca="1">'Consultant profile'!M19</f>
        <v>Albany NY</v>
      </c>
      <c r="C15" s="18">
        <f ca="1">'Consultant profile'!P19</f>
        <v>250</v>
      </c>
      <c r="D15" s="18">
        <f ca="1">'Consultant profile'!R19</f>
        <v>750</v>
      </c>
      <c r="E15" s="18">
        <f ca="1">'Consultant profile'!U19</f>
        <v>450</v>
      </c>
      <c r="F15" s="128">
        <f ca="1">(IF('Consultant profile'!Z19="Platinum Preferred Guest",5,IF('Consultant profile'!Z19="Gold Preferred Guest",4,2)))*D15</f>
        <v>3000</v>
      </c>
      <c r="G15" s="126">
        <f ca="1">$C15*CreditCardPointsEarnedLookup!$E$2</f>
        <v>250</v>
      </c>
      <c r="H15" s="61">
        <f ca="1">$E15*CreditCardPointsEarnedLookup!$F$2</f>
        <v>450</v>
      </c>
      <c r="I15" s="110">
        <f ca="1">SUM(F15:H15)+'Consultant profile'!W19</f>
        <v>32950</v>
      </c>
      <c r="J15" s="128">
        <f ca="1">D15*CreditCardPointsEarnedLookup!$B$3</f>
        <v>3750</v>
      </c>
      <c r="K15" s="126">
        <f ca="1">$C15*CreditCardPointsEarnedLookup!$E$3</f>
        <v>500</v>
      </c>
      <c r="L15" s="61">
        <f ca="1">$E15*CreditCardPointsEarnedLookup!$F$3</f>
        <v>450</v>
      </c>
      <c r="M15" s="110">
        <f ca="1">SUM(J15:L15)+'Consultant profile'!V19</f>
        <v>121700</v>
      </c>
      <c r="N15" s="128">
        <f ca="1">D15*CreditCardPointsEarnedLookup!$B$4</f>
        <v>4500</v>
      </c>
      <c r="O15" s="126">
        <f ca="1">$C15*CreditCardPointsEarnedLookup!$E$4</f>
        <v>750</v>
      </c>
      <c r="P15" s="61">
        <f ca="1">$E15*CreditCardPointsEarnedLookup!$F$4</f>
        <v>1350</v>
      </c>
      <c r="Q15" s="110">
        <f ca="1">SUM(N15:P15)+'Consultant profile'!X19</f>
        <v>174787.5</v>
      </c>
      <c r="R15" s="128">
        <f ca="1">H15*CreditCardPointsEarnedLookup!$B$5</f>
        <v>4050</v>
      </c>
      <c r="S15" s="126">
        <f ca="1">$C15*CreditCardPointsEarnedLookup!$E$5</f>
        <v>750</v>
      </c>
      <c r="T15" s="61">
        <f ca="1">$E15*CreditCardPointsEarnedLookup!$F$5</f>
        <v>1350</v>
      </c>
      <c r="U15" s="110">
        <f t="shared" si="7"/>
        <v>79950</v>
      </c>
      <c r="W15" s="87" t="str">
        <f ca="1">IF(M15&gt;=Paris_Hotel_Summary!$D$2,Paris_Hotel_Summary!$B$2,IF(M15&gt;=Paris_Hotel_Summary!$D$3,Paris_Hotel_Summary!$B$3," "))</f>
        <v xml:space="preserve"> </v>
      </c>
      <c r="X15" s="17" t="str">
        <f ca="1">IF(I15&gt;=Paris_Hotel_Summary!$D$4,Paris_Hotel_Summary!$B$4,IF(I15&gt;=Paris_Hotel_Summary!$D$5,Paris_Hotel_Summary!$B$5," "))</f>
        <v xml:space="preserve"> </v>
      </c>
      <c r="Y15" s="17" t="str">
        <f ca="1">IF(Q15&gt;=Paris_Hotel_Summary!$D$6,Paris_Hotel_Summary!$B$6,IF(Q15&gt;=Paris_Hotel_Summary!$D$7,Paris_Hotel_Summary!$B$7," "))</f>
        <v xml:space="preserve"> </v>
      </c>
      <c r="Z15" t="str">
        <f t="shared" si="0"/>
        <v>no</v>
      </c>
      <c r="AA15">
        <f t="shared" si="1"/>
        <v>13</v>
      </c>
      <c r="AB15" t="str">
        <f t="shared" si="2"/>
        <v>no</v>
      </c>
      <c r="AC15">
        <f t="shared" si="3"/>
        <v>13</v>
      </c>
      <c r="AD15" t="str">
        <f t="shared" si="4"/>
        <v>no</v>
      </c>
      <c r="AE15">
        <f t="shared" si="5"/>
        <v>13</v>
      </c>
    </row>
    <row r="16" spans="1:31">
      <c r="A16" s="30">
        <f t="shared" si="6"/>
        <v>14</v>
      </c>
      <c r="B16" s="30" t="str">
        <f ca="1">'Consultant profile'!M20</f>
        <v>Albany NY</v>
      </c>
      <c r="C16" s="18">
        <f ca="1">'Consultant profile'!P20</f>
        <v>250</v>
      </c>
      <c r="D16" s="18">
        <f ca="1">'Consultant profile'!R20</f>
        <v>750</v>
      </c>
      <c r="E16" s="18">
        <f ca="1">'Consultant profile'!U20</f>
        <v>450</v>
      </c>
      <c r="F16" s="128">
        <f ca="1">(IF('Consultant profile'!Z20="Platinum Preferred Guest",5,IF('Consultant profile'!Z20="Gold Preferred Guest",4,2)))*D16</f>
        <v>3000</v>
      </c>
      <c r="G16" s="126">
        <f ca="1">$C16*CreditCardPointsEarnedLookup!$E$2</f>
        <v>250</v>
      </c>
      <c r="H16" s="61">
        <f ca="1">$E16*CreditCardPointsEarnedLookup!$F$2</f>
        <v>450</v>
      </c>
      <c r="I16" s="110">
        <f ca="1">SUM(F16:H16)+'Consultant profile'!W20</f>
        <v>35200</v>
      </c>
      <c r="J16" s="128">
        <f ca="1">D16*CreditCardPointsEarnedLookup!$B$3</f>
        <v>3750</v>
      </c>
      <c r="K16" s="126">
        <f ca="1">$C16*CreditCardPointsEarnedLookup!$E$3</f>
        <v>500</v>
      </c>
      <c r="L16" s="61">
        <f ca="1">$E16*CreditCardPointsEarnedLookup!$F$3</f>
        <v>450</v>
      </c>
      <c r="M16" s="110">
        <f ca="1">SUM(J16:L16)+'Consultant profile'!V20</f>
        <v>130700</v>
      </c>
      <c r="N16" s="128">
        <f ca="1">D16*CreditCardPointsEarnedLookup!$B$4</f>
        <v>4500</v>
      </c>
      <c r="O16" s="126">
        <f ca="1">$C16*CreditCardPointsEarnedLookup!$E$4</f>
        <v>750</v>
      </c>
      <c r="P16" s="61">
        <f ca="1">$E16*CreditCardPointsEarnedLookup!$F$4</f>
        <v>1350</v>
      </c>
      <c r="Q16" s="110">
        <f ca="1">SUM(N16:P16)+'Consultant profile'!X20</f>
        <v>187725</v>
      </c>
      <c r="R16" s="128">
        <f ca="1">H16*CreditCardPointsEarnedLookup!$B$5</f>
        <v>4050</v>
      </c>
      <c r="S16" s="126">
        <f ca="1">$C16*CreditCardPointsEarnedLookup!$E$5</f>
        <v>750</v>
      </c>
      <c r="T16" s="61">
        <f ca="1">$E16*CreditCardPointsEarnedLookup!$F$5</f>
        <v>1350</v>
      </c>
      <c r="U16" s="110">
        <f t="shared" si="7"/>
        <v>86100</v>
      </c>
      <c r="W16" s="87" t="str">
        <f ca="1">IF(M16&gt;=Paris_Hotel_Summary!$D$2,Paris_Hotel_Summary!$B$2,IF(M16&gt;=Paris_Hotel_Summary!$D$3,Paris_Hotel_Summary!$B$3," "))</f>
        <v xml:space="preserve"> </v>
      </c>
      <c r="X16" s="17" t="str">
        <f ca="1">IF(I16&gt;=Paris_Hotel_Summary!$D$4,Paris_Hotel_Summary!$B$4,IF(I16&gt;=Paris_Hotel_Summary!$D$5,Paris_Hotel_Summary!$B$5," "))</f>
        <v xml:space="preserve"> </v>
      </c>
      <c r="Y16" s="17" t="str">
        <f ca="1">IF(Q16&gt;=Paris_Hotel_Summary!$D$6,Paris_Hotel_Summary!$B$6,IF(Q16&gt;=Paris_Hotel_Summary!$D$7,Paris_Hotel_Summary!$B$7," "))</f>
        <v xml:space="preserve"> </v>
      </c>
      <c r="Z16" t="str">
        <f t="shared" si="0"/>
        <v>no</v>
      </c>
      <c r="AA16">
        <f t="shared" si="1"/>
        <v>14</v>
      </c>
      <c r="AB16" t="str">
        <f t="shared" si="2"/>
        <v>no</v>
      </c>
      <c r="AC16">
        <f t="shared" si="3"/>
        <v>14</v>
      </c>
      <c r="AD16" t="str">
        <f t="shared" si="4"/>
        <v>no</v>
      </c>
      <c r="AE16">
        <f t="shared" si="5"/>
        <v>14</v>
      </c>
    </row>
    <row r="17" spans="1:31">
      <c r="A17" s="30">
        <f t="shared" si="6"/>
        <v>15</v>
      </c>
      <c r="B17" s="30" t="str">
        <f ca="1">'Consultant profile'!M21</f>
        <v>Albany NY</v>
      </c>
      <c r="C17" s="18">
        <f ca="1">'Consultant profile'!P21</f>
        <v>250</v>
      </c>
      <c r="D17" s="18">
        <f ca="1">'Consultant profile'!R21</f>
        <v>750</v>
      </c>
      <c r="E17" s="18">
        <f ca="1">'Consultant profile'!U21</f>
        <v>450</v>
      </c>
      <c r="F17" s="128">
        <f ca="1">(IF('Consultant profile'!Z21="Platinum Preferred Guest",5,IF('Consultant profile'!Z21="Gold Preferred Guest",4,2)))*D17</f>
        <v>3000</v>
      </c>
      <c r="G17" s="126">
        <f ca="1">$C17*CreditCardPointsEarnedLookup!$E$2</f>
        <v>250</v>
      </c>
      <c r="H17" s="61">
        <f ca="1">$E17*CreditCardPointsEarnedLookup!$F$2</f>
        <v>450</v>
      </c>
      <c r="I17" s="110">
        <f ca="1">SUM(F17:H17)+'Consultant profile'!W21</f>
        <v>37450</v>
      </c>
      <c r="J17" s="128">
        <f ca="1">D17*CreditCardPointsEarnedLookup!$B$3</f>
        <v>3750</v>
      </c>
      <c r="K17" s="126">
        <f ca="1">$C17*CreditCardPointsEarnedLookup!$E$3</f>
        <v>500</v>
      </c>
      <c r="L17" s="61">
        <f ca="1">$E17*CreditCardPointsEarnedLookup!$F$3</f>
        <v>450</v>
      </c>
      <c r="M17" s="110">
        <f ca="1">SUM(J17:L17)+'Consultant profile'!V21</f>
        <v>139700</v>
      </c>
      <c r="N17" s="128">
        <f ca="1">D17*CreditCardPointsEarnedLookup!$B$4</f>
        <v>4500</v>
      </c>
      <c r="O17" s="126">
        <f ca="1">$C17*CreditCardPointsEarnedLookup!$E$4</f>
        <v>750</v>
      </c>
      <c r="P17" s="61">
        <f ca="1">$E17*CreditCardPointsEarnedLookup!$F$4</f>
        <v>1350</v>
      </c>
      <c r="Q17" s="110">
        <f ca="1">SUM(N17:P17)+'Consultant profile'!X21</f>
        <v>200662.5</v>
      </c>
      <c r="R17" s="128">
        <f ca="1">H17*CreditCardPointsEarnedLookup!$B$5</f>
        <v>4050</v>
      </c>
      <c r="S17" s="126">
        <f ca="1">$C17*CreditCardPointsEarnedLookup!$E$5</f>
        <v>750</v>
      </c>
      <c r="T17" s="61">
        <f ca="1">$E17*CreditCardPointsEarnedLookup!$F$5</f>
        <v>1350</v>
      </c>
      <c r="U17" s="110">
        <f t="shared" si="7"/>
        <v>92250</v>
      </c>
      <c r="W17" s="87" t="str">
        <f ca="1">IF(M17&gt;=Paris_Hotel_Summary!$D$2,Paris_Hotel_Summary!$B$2,IF(M17&gt;=Paris_Hotel_Summary!$D$3,Paris_Hotel_Summary!$B$3," "))</f>
        <v xml:space="preserve"> </v>
      </c>
      <c r="X17" s="17" t="str">
        <f ca="1">IF(I17&gt;=Paris_Hotel_Summary!$D$4,Paris_Hotel_Summary!$B$4,IF(I17&gt;=Paris_Hotel_Summary!$D$5,Paris_Hotel_Summary!$B$5," "))</f>
        <v xml:space="preserve"> </v>
      </c>
      <c r="Y17" s="17" t="str">
        <f ca="1">IF(Q17&gt;=Paris_Hotel_Summary!$D$6,Paris_Hotel_Summary!$B$6,IF(Q17&gt;=Paris_Hotel_Summary!$D$7,Paris_Hotel_Summary!$B$7," "))</f>
        <v xml:space="preserve"> </v>
      </c>
      <c r="Z17" t="str">
        <f t="shared" si="0"/>
        <v>no</v>
      </c>
      <c r="AA17">
        <f t="shared" si="1"/>
        <v>15</v>
      </c>
      <c r="AB17" t="str">
        <f t="shared" si="2"/>
        <v>no</v>
      </c>
      <c r="AC17">
        <f t="shared" si="3"/>
        <v>15</v>
      </c>
      <c r="AD17" t="str">
        <f t="shared" si="4"/>
        <v>no</v>
      </c>
      <c r="AE17">
        <f t="shared" si="5"/>
        <v>15</v>
      </c>
    </row>
    <row r="18" spans="1:31">
      <c r="A18" s="30">
        <f t="shared" si="6"/>
        <v>16</v>
      </c>
      <c r="B18" s="30" t="str">
        <f ca="1">'Consultant profile'!M22</f>
        <v>Albany NY</v>
      </c>
      <c r="C18" s="18">
        <f ca="1">'Consultant profile'!P22</f>
        <v>250</v>
      </c>
      <c r="D18" s="18">
        <f ca="1">'Consultant profile'!R22</f>
        <v>750</v>
      </c>
      <c r="E18" s="18">
        <f ca="1">'Consultant profile'!U22</f>
        <v>450</v>
      </c>
      <c r="F18" s="128">
        <f ca="1">(IF('Consultant profile'!Z22="Platinum Preferred Guest",5,IF('Consultant profile'!Z22="Gold Preferred Guest",4,2)))*D18</f>
        <v>3000</v>
      </c>
      <c r="G18" s="126">
        <f ca="1">$C18*CreditCardPointsEarnedLookup!$E$2</f>
        <v>250</v>
      </c>
      <c r="H18" s="61">
        <f ca="1">$E18*CreditCardPointsEarnedLookup!$F$2</f>
        <v>450</v>
      </c>
      <c r="I18" s="110">
        <f ca="1">SUM(F18:H18)+'Consultant profile'!W22</f>
        <v>39700</v>
      </c>
      <c r="J18" s="128">
        <f ca="1">D18*CreditCardPointsEarnedLookup!$B$3</f>
        <v>3750</v>
      </c>
      <c r="K18" s="126">
        <f ca="1">$C18*CreditCardPointsEarnedLookup!$E$3</f>
        <v>500</v>
      </c>
      <c r="L18" s="61">
        <f ca="1">$E18*CreditCardPointsEarnedLookup!$F$3</f>
        <v>450</v>
      </c>
      <c r="M18" s="110">
        <f ca="1">SUM(J18:L18)+'Consultant profile'!V22</f>
        <v>148700</v>
      </c>
      <c r="N18" s="128">
        <f ca="1">D18*CreditCardPointsEarnedLookup!$B$4</f>
        <v>4500</v>
      </c>
      <c r="O18" s="126">
        <f ca="1">$C18*CreditCardPointsEarnedLookup!$E$4</f>
        <v>750</v>
      </c>
      <c r="P18" s="61">
        <f ca="1">$E18*CreditCardPointsEarnedLookup!$F$4</f>
        <v>1350</v>
      </c>
      <c r="Q18" s="110">
        <f ca="1">SUM(N18:P18)+'Consultant profile'!X22</f>
        <v>213600</v>
      </c>
      <c r="R18" s="128">
        <f ca="1">H18*CreditCardPointsEarnedLookup!$B$5</f>
        <v>4050</v>
      </c>
      <c r="S18" s="126">
        <f ca="1">$C18*CreditCardPointsEarnedLookup!$E$5</f>
        <v>750</v>
      </c>
      <c r="T18" s="61">
        <f ca="1">$E18*CreditCardPointsEarnedLookup!$F$5</f>
        <v>1350</v>
      </c>
      <c r="U18" s="110">
        <f t="shared" si="7"/>
        <v>98400</v>
      </c>
      <c r="W18" s="87" t="str">
        <f ca="1">IF(M18&gt;=Paris_Hotel_Summary!$D$2,Paris_Hotel_Summary!$B$2,IF(M18&gt;=Paris_Hotel_Summary!$D$3,Paris_Hotel_Summary!$B$3," "))</f>
        <v xml:space="preserve"> </v>
      </c>
      <c r="X18" s="17" t="str">
        <f ca="1">IF(I18&gt;=Paris_Hotel_Summary!$D$4,Paris_Hotel_Summary!$B$4,IF(I18&gt;=Paris_Hotel_Summary!$D$5,Paris_Hotel_Summary!$B$5," "))</f>
        <v xml:space="preserve"> </v>
      </c>
      <c r="Y18" s="17" t="str">
        <f ca="1">IF(Q18&gt;=Paris_Hotel_Summary!$D$6,Paris_Hotel_Summary!$B$6,IF(Q18&gt;=Paris_Hotel_Summary!$D$7,Paris_Hotel_Summary!$B$7," "))</f>
        <v xml:space="preserve"> </v>
      </c>
      <c r="Z18" t="str">
        <f t="shared" si="0"/>
        <v>no</v>
      </c>
      <c r="AA18">
        <f t="shared" si="1"/>
        <v>16</v>
      </c>
      <c r="AB18" t="str">
        <f t="shared" si="2"/>
        <v>no</v>
      </c>
      <c r="AC18">
        <f t="shared" si="3"/>
        <v>16</v>
      </c>
      <c r="AD18" t="str">
        <f t="shared" si="4"/>
        <v>no</v>
      </c>
      <c r="AE18">
        <f t="shared" si="5"/>
        <v>16</v>
      </c>
    </row>
    <row r="19" spans="1:31">
      <c r="A19" s="30">
        <f t="shared" si="6"/>
        <v>17</v>
      </c>
      <c r="B19" s="30" t="str">
        <f ca="1">'Consultant profile'!M23</f>
        <v>Albany NY</v>
      </c>
      <c r="C19" s="18">
        <f ca="1">'Consultant profile'!P23</f>
        <v>250</v>
      </c>
      <c r="D19" s="18">
        <f ca="1">'Consultant profile'!R23</f>
        <v>750</v>
      </c>
      <c r="E19" s="18">
        <f ca="1">'Consultant profile'!U23</f>
        <v>450</v>
      </c>
      <c r="F19" s="128">
        <f ca="1">(IF('Consultant profile'!Z23="Platinum Preferred Guest",5,IF('Consultant profile'!Z23="Gold Preferred Guest",4,2)))*D19</f>
        <v>3750</v>
      </c>
      <c r="G19" s="126">
        <f ca="1">$C19*CreditCardPointsEarnedLookup!$E$2</f>
        <v>250</v>
      </c>
      <c r="H19" s="61">
        <f ca="1">$E19*CreditCardPointsEarnedLookup!$F$2</f>
        <v>450</v>
      </c>
      <c r="I19" s="110">
        <f ca="1">SUM(F19:H19)+'Consultant profile'!W23</f>
        <v>43200</v>
      </c>
      <c r="J19" s="128">
        <f ca="1">D19*CreditCardPointsEarnedLookup!$B$3</f>
        <v>3750</v>
      </c>
      <c r="K19" s="126">
        <f ca="1">$C19*CreditCardPointsEarnedLookup!$E$3</f>
        <v>500</v>
      </c>
      <c r="L19" s="61">
        <f ca="1">$E19*CreditCardPointsEarnedLookup!$F$3</f>
        <v>450</v>
      </c>
      <c r="M19" s="110">
        <f ca="1">SUM(J19:L19)+'Consultant profile'!V23</f>
        <v>157700</v>
      </c>
      <c r="N19" s="128">
        <f ca="1">D19*CreditCardPointsEarnedLookup!$B$4</f>
        <v>4500</v>
      </c>
      <c r="O19" s="126">
        <f ca="1">$C19*CreditCardPointsEarnedLookup!$E$4</f>
        <v>750</v>
      </c>
      <c r="P19" s="61">
        <f ca="1">$E19*CreditCardPointsEarnedLookup!$F$4</f>
        <v>1350</v>
      </c>
      <c r="Q19" s="110">
        <f ca="1">SUM(N19:P19)+'Consultant profile'!X23</f>
        <v>226537.5</v>
      </c>
      <c r="R19" s="128">
        <f ca="1">H19*CreditCardPointsEarnedLookup!$B$5</f>
        <v>4050</v>
      </c>
      <c r="S19" s="126">
        <f ca="1">$C19*CreditCardPointsEarnedLookup!$E$5</f>
        <v>750</v>
      </c>
      <c r="T19" s="61">
        <f ca="1">$E19*CreditCardPointsEarnedLookup!$F$5</f>
        <v>1350</v>
      </c>
      <c r="U19" s="110">
        <f t="shared" si="7"/>
        <v>104550</v>
      </c>
      <c r="W19" s="87" t="str">
        <f ca="1">IF(M19&gt;=Paris_Hotel_Summary!$D$2,Paris_Hotel_Summary!$B$2,IF(M19&gt;=Paris_Hotel_Summary!$D$3,Paris_Hotel_Summary!$B$3," "))</f>
        <v xml:space="preserve"> </v>
      </c>
      <c r="X19" s="17" t="str">
        <f ca="1">IF(I19&gt;=Paris_Hotel_Summary!$D$4,Paris_Hotel_Summary!$B$4,IF(I19&gt;=Paris_Hotel_Summary!$D$5,Paris_Hotel_Summary!$B$5," "))</f>
        <v xml:space="preserve"> </v>
      </c>
      <c r="Y19" s="17" t="str">
        <f ca="1">IF(Q19&gt;=Paris_Hotel_Summary!$D$6,Paris_Hotel_Summary!$B$6,IF(Q19&gt;=Paris_Hotel_Summary!$D$7,Paris_Hotel_Summary!$B$7," "))</f>
        <v xml:space="preserve"> </v>
      </c>
      <c r="Z19" t="str">
        <f t="shared" si="0"/>
        <v>no</v>
      </c>
      <c r="AA19">
        <f t="shared" si="1"/>
        <v>17</v>
      </c>
      <c r="AB19" t="str">
        <f t="shared" si="2"/>
        <v>no</v>
      </c>
      <c r="AC19">
        <f t="shared" si="3"/>
        <v>17</v>
      </c>
      <c r="AD19" t="str">
        <f t="shared" si="4"/>
        <v>no</v>
      </c>
      <c r="AE19">
        <f t="shared" si="5"/>
        <v>17</v>
      </c>
    </row>
    <row r="20" spans="1:31">
      <c r="A20" s="30">
        <f t="shared" si="6"/>
        <v>18</v>
      </c>
      <c r="B20" s="30" t="str">
        <f ca="1">'Consultant profile'!M24</f>
        <v>Albany NY</v>
      </c>
      <c r="C20" s="18">
        <f ca="1">'Consultant profile'!P24</f>
        <v>250</v>
      </c>
      <c r="D20" s="18">
        <f ca="1">'Consultant profile'!R24</f>
        <v>750</v>
      </c>
      <c r="E20" s="18">
        <f ca="1">'Consultant profile'!U24</f>
        <v>450</v>
      </c>
      <c r="F20" s="128">
        <f ca="1">(IF('Consultant profile'!Z24="Platinum Preferred Guest",5,IF('Consultant profile'!Z24="Gold Preferred Guest",4,2)))*D20</f>
        <v>3750</v>
      </c>
      <c r="G20" s="126">
        <f ca="1">$C20*CreditCardPointsEarnedLookup!$E$2</f>
        <v>250</v>
      </c>
      <c r="H20" s="61">
        <f ca="1">$E20*CreditCardPointsEarnedLookup!$F$2</f>
        <v>450</v>
      </c>
      <c r="I20" s="110">
        <f ca="1">SUM(F20:H20)+'Consultant profile'!W24</f>
        <v>45950</v>
      </c>
      <c r="J20" s="128">
        <f ca="1">D20*CreditCardPointsEarnedLookup!$B$3</f>
        <v>3750</v>
      </c>
      <c r="K20" s="126">
        <f ca="1">$C20*CreditCardPointsEarnedLookup!$E$3</f>
        <v>500</v>
      </c>
      <c r="L20" s="61">
        <f ca="1">$E20*CreditCardPointsEarnedLookup!$F$3</f>
        <v>450</v>
      </c>
      <c r="M20" s="110">
        <f ca="1">SUM(J20:L20)+'Consultant profile'!V24</f>
        <v>166700</v>
      </c>
      <c r="N20" s="128">
        <f ca="1">D20*CreditCardPointsEarnedLookup!$B$4</f>
        <v>4500</v>
      </c>
      <c r="O20" s="126">
        <f ca="1">$C20*CreditCardPointsEarnedLookup!$E$4</f>
        <v>750</v>
      </c>
      <c r="P20" s="61">
        <f ca="1">$E20*CreditCardPointsEarnedLookup!$F$4</f>
        <v>1350</v>
      </c>
      <c r="Q20" s="110">
        <f ca="1">SUM(N20:P20)+'Consultant profile'!X24</f>
        <v>239475</v>
      </c>
      <c r="R20" s="128">
        <f ca="1">H20*CreditCardPointsEarnedLookup!$B$5</f>
        <v>4050</v>
      </c>
      <c r="S20" s="126">
        <f ca="1">$C20*CreditCardPointsEarnedLookup!$E$5</f>
        <v>750</v>
      </c>
      <c r="T20" s="61">
        <f ca="1">$E20*CreditCardPointsEarnedLookup!$F$5</f>
        <v>1350</v>
      </c>
      <c r="U20" s="110">
        <f t="shared" si="7"/>
        <v>110700</v>
      </c>
      <c r="W20" s="87" t="str">
        <f ca="1">IF(M20&gt;=Paris_Hotel_Summary!$D$2,Paris_Hotel_Summary!$B$2,IF(M20&gt;=Paris_Hotel_Summary!$D$3,Paris_Hotel_Summary!$B$3," "))</f>
        <v xml:space="preserve"> </v>
      </c>
      <c r="X20" s="17" t="str">
        <f ca="1">IF(I20&gt;=Paris_Hotel_Summary!$D$4,Paris_Hotel_Summary!$B$4,IF(I20&gt;=Paris_Hotel_Summary!$D$5,Paris_Hotel_Summary!$B$5," "))</f>
        <v xml:space="preserve"> </v>
      </c>
      <c r="Y20" s="17" t="str">
        <f ca="1">IF(Q20&gt;=Paris_Hotel_Summary!$D$6,Paris_Hotel_Summary!$B$6,IF(Q20&gt;=Paris_Hotel_Summary!$D$7,Paris_Hotel_Summary!$B$7," "))</f>
        <v xml:space="preserve"> </v>
      </c>
      <c r="Z20" t="str">
        <f t="shared" si="0"/>
        <v>no</v>
      </c>
      <c r="AA20">
        <f t="shared" si="1"/>
        <v>18</v>
      </c>
      <c r="AB20" t="str">
        <f t="shared" si="2"/>
        <v>no</v>
      </c>
      <c r="AC20">
        <f t="shared" si="3"/>
        <v>18</v>
      </c>
      <c r="AD20" t="str">
        <f t="shared" si="4"/>
        <v>no</v>
      </c>
      <c r="AE20">
        <f t="shared" si="5"/>
        <v>18</v>
      </c>
    </row>
    <row r="21" spans="1:31">
      <c r="A21" s="30">
        <f t="shared" si="6"/>
        <v>19</v>
      </c>
      <c r="B21" s="30" t="str">
        <f ca="1">'Consultant profile'!M25</f>
        <v>Albany NY</v>
      </c>
      <c r="C21" s="18">
        <f ca="1">'Consultant profile'!P25</f>
        <v>250</v>
      </c>
      <c r="D21" s="18">
        <f ca="1">'Consultant profile'!R25</f>
        <v>750</v>
      </c>
      <c r="E21" s="18">
        <f ca="1">'Consultant profile'!U25</f>
        <v>450</v>
      </c>
      <c r="F21" s="128">
        <f ca="1">(IF('Consultant profile'!Z25="Platinum Preferred Guest",5,IF('Consultant profile'!Z25="Gold Preferred Guest",4,2)))*D21</f>
        <v>3750</v>
      </c>
      <c r="G21" s="126">
        <f ca="1">$C21*CreditCardPointsEarnedLookup!$E$2</f>
        <v>250</v>
      </c>
      <c r="H21" s="61">
        <f ca="1">$E21*CreditCardPointsEarnedLookup!$F$2</f>
        <v>450</v>
      </c>
      <c r="I21" s="110">
        <f ca="1">SUM(F21:H21)+'Consultant profile'!W25</f>
        <v>48700</v>
      </c>
      <c r="J21" s="128">
        <f ca="1">D21*CreditCardPointsEarnedLookup!$B$3</f>
        <v>3750</v>
      </c>
      <c r="K21" s="126">
        <f ca="1">$C21*CreditCardPointsEarnedLookup!$E$3</f>
        <v>500</v>
      </c>
      <c r="L21" s="61">
        <f ca="1">$E21*CreditCardPointsEarnedLookup!$F$3</f>
        <v>450</v>
      </c>
      <c r="M21" s="110">
        <f ca="1">SUM(J21:L21)+'Consultant profile'!V25</f>
        <v>175700</v>
      </c>
      <c r="N21" s="128">
        <f ca="1">D21*CreditCardPointsEarnedLookup!$B$4</f>
        <v>4500</v>
      </c>
      <c r="O21" s="126">
        <f ca="1">$C21*CreditCardPointsEarnedLookup!$E$4</f>
        <v>750</v>
      </c>
      <c r="P21" s="61">
        <f ca="1">$E21*CreditCardPointsEarnedLookup!$F$4</f>
        <v>1350</v>
      </c>
      <c r="Q21" s="110">
        <f ca="1">SUM(N21:P21)+'Consultant profile'!X25</f>
        <v>252412.5</v>
      </c>
      <c r="R21" s="128">
        <f ca="1">H21*CreditCardPointsEarnedLookup!$B$5</f>
        <v>4050</v>
      </c>
      <c r="S21" s="126">
        <f ca="1">$C21*CreditCardPointsEarnedLookup!$E$5</f>
        <v>750</v>
      </c>
      <c r="T21" s="61">
        <f ca="1">$E21*CreditCardPointsEarnedLookup!$F$5</f>
        <v>1350</v>
      </c>
      <c r="U21" s="110">
        <f t="shared" si="7"/>
        <v>116850</v>
      </c>
      <c r="W21" s="87" t="str">
        <f ca="1">IF(M21&gt;=Paris_Hotel_Summary!$D$2,Paris_Hotel_Summary!$B$2,IF(M21&gt;=Paris_Hotel_Summary!$D$3,Paris_Hotel_Summary!$B$3," "))</f>
        <v xml:space="preserve"> </v>
      </c>
      <c r="X21" s="17" t="str">
        <f ca="1">IF(I21&gt;=Paris_Hotel_Summary!$D$4,Paris_Hotel_Summary!$B$4,IF(I21&gt;=Paris_Hotel_Summary!$D$5,Paris_Hotel_Summary!$B$5," "))</f>
        <v xml:space="preserve"> </v>
      </c>
      <c r="Y21" s="17" t="str">
        <f ca="1">IF(Q21&gt;=Paris_Hotel_Summary!$D$6,Paris_Hotel_Summary!$B$6,IF(Q21&gt;=Paris_Hotel_Summary!$D$7,Paris_Hotel_Summary!$B$7," "))</f>
        <v xml:space="preserve"> </v>
      </c>
      <c r="Z21" t="str">
        <f t="shared" si="0"/>
        <v>yes</v>
      </c>
      <c r="AA21">
        <f t="shared" si="1"/>
        <v>19</v>
      </c>
      <c r="AB21" t="str">
        <f t="shared" si="2"/>
        <v>no</v>
      </c>
      <c r="AC21">
        <f t="shared" si="3"/>
        <v>19</v>
      </c>
      <c r="AD21" t="str">
        <f t="shared" si="4"/>
        <v>no</v>
      </c>
      <c r="AE21">
        <f t="shared" si="5"/>
        <v>19</v>
      </c>
    </row>
    <row r="22" spans="1:31">
      <c r="A22" s="30">
        <f t="shared" si="6"/>
        <v>20</v>
      </c>
      <c r="B22" s="30" t="str">
        <f ca="1">'Consultant profile'!M26</f>
        <v>Albany NY</v>
      </c>
      <c r="C22" s="18">
        <f ca="1">'Consultant profile'!P26</f>
        <v>250</v>
      </c>
      <c r="D22" s="18">
        <f ca="1">'Consultant profile'!R26</f>
        <v>750</v>
      </c>
      <c r="E22" s="18">
        <f ca="1">'Consultant profile'!U26</f>
        <v>450</v>
      </c>
      <c r="F22" s="128">
        <f ca="1">(IF('Consultant profile'!Z26="Platinum Preferred Guest",5,IF('Consultant profile'!Z26="Gold Preferred Guest",4,2)))*D22</f>
        <v>3750</v>
      </c>
      <c r="G22" s="126">
        <f ca="1">$C22*CreditCardPointsEarnedLookup!$E$2</f>
        <v>250</v>
      </c>
      <c r="H22" s="61">
        <f ca="1">$E22*CreditCardPointsEarnedLookup!$F$2</f>
        <v>450</v>
      </c>
      <c r="I22" s="110">
        <f ca="1">SUM(F22:H22)+'Consultant profile'!W26</f>
        <v>51450</v>
      </c>
      <c r="J22" s="128">
        <f ca="1">D22*CreditCardPointsEarnedLookup!$B$3</f>
        <v>3750</v>
      </c>
      <c r="K22" s="126">
        <f ca="1">$C22*CreditCardPointsEarnedLookup!$E$3</f>
        <v>500</v>
      </c>
      <c r="L22" s="61">
        <f ca="1">$E22*CreditCardPointsEarnedLookup!$F$3</f>
        <v>450</v>
      </c>
      <c r="M22" s="110">
        <f ca="1">SUM(J22:L22)+'Consultant profile'!V26</f>
        <v>184700</v>
      </c>
      <c r="N22" s="128">
        <f ca="1">D22*CreditCardPointsEarnedLookup!$B$4</f>
        <v>4500</v>
      </c>
      <c r="O22" s="126">
        <f ca="1">$C22*CreditCardPointsEarnedLookup!$E$4</f>
        <v>750</v>
      </c>
      <c r="P22" s="61">
        <f ca="1">$E22*CreditCardPointsEarnedLookup!$F$4</f>
        <v>1350</v>
      </c>
      <c r="Q22" s="110">
        <f ca="1">SUM(N22:P22)+'Consultant profile'!X26</f>
        <v>265350</v>
      </c>
      <c r="R22" s="128">
        <f ca="1">H22*CreditCardPointsEarnedLookup!$B$5</f>
        <v>4050</v>
      </c>
      <c r="S22" s="126">
        <f ca="1">$C22*CreditCardPointsEarnedLookup!$E$5</f>
        <v>750</v>
      </c>
      <c r="T22" s="61">
        <f ca="1">$E22*CreditCardPointsEarnedLookup!$F$5</f>
        <v>1350</v>
      </c>
      <c r="U22" s="110">
        <f t="shared" si="7"/>
        <v>123000</v>
      </c>
      <c r="W22" s="87" t="str">
        <f ca="1">IF(M22&gt;=Paris_Hotel_Summary!$D$2,Paris_Hotel_Summary!$B$2,IF(M22&gt;=Paris_Hotel_Summary!$D$3,Paris_Hotel_Summary!$B$3," "))</f>
        <v xml:space="preserve">Marriott Rive Gauche </v>
      </c>
      <c r="X22" s="17" t="str">
        <f ca="1">IF(I22&gt;=Paris_Hotel_Summary!$D$4,Paris_Hotel_Summary!$B$4,IF(I22&gt;=Paris_Hotel_Summary!$D$5,Paris_Hotel_Summary!$B$5," "))</f>
        <v xml:space="preserve"> </v>
      </c>
      <c r="Y22" s="17" t="str">
        <f ca="1">IF(Q22&gt;=Paris_Hotel_Summary!$D$6,Paris_Hotel_Summary!$B$6,IF(Q22&gt;=Paris_Hotel_Summary!$D$7,Paris_Hotel_Summary!$B$7," "))</f>
        <v xml:space="preserve"> </v>
      </c>
      <c r="Z22" t="str">
        <f t="shared" si="0"/>
        <v>yes</v>
      </c>
      <c r="AA22">
        <f t="shared" si="1"/>
        <v>20</v>
      </c>
      <c r="AB22" t="str">
        <f t="shared" si="2"/>
        <v>no</v>
      </c>
      <c r="AC22">
        <f t="shared" si="3"/>
        <v>20</v>
      </c>
      <c r="AD22" t="str">
        <f t="shared" si="4"/>
        <v>no</v>
      </c>
      <c r="AE22">
        <f t="shared" si="5"/>
        <v>20</v>
      </c>
    </row>
    <row r="23" spans="1:31">
      <c r="A23" s="30">
        <f t="shared" si="6"/>
        <v>21</v>
      </c>
      <c r="B23" s="30" t="str">
        <f ca="1">'Consultant profile'!M27</f>
        <v>Albany NY</v>
      </c>
      <c r="C23" s="18">
        <f ca="1">'Consultant profile'!P27</f>
        <v>250</v>
      </c>
      <c r="D23" s="18">
        <f ca="1">'Consultant profile'!R27</f>
        <v>750</v>
      </c>
      <c r="E23" s="18">
        <f ca="1">'Consultant profile'!U27</f>
        <v>450</v>
      </c>
      <c r="F23" s="128">
        <f ca="1">(IF('Consultant profile'!Z27="Platinum Preferred Guest",5,IF('Consultant profile'!Z27="Gold Preferred Guest",4,2)))*D23</f>
        <v>3750</v>
      </c>
      <c r="G23" s="126">
        <f ca="1">$C23*CreditCardPointsEarnedLookup!$E$2</f>
        <v>250</v>
      </c>
      <c r="H23" s="61">
        <f ca="1">$E23*CreditCardPointsEarnedLookup!$F$2</f>
        <v>450</v>
      </c>
      <c r="I23" s="110">
        <f ca="1">SUM(F23:H23)+'Consultant profile'!W27</f>
        <v>54200</v>
      </c>
      <c r="J23" s="128">
        <f ca="1">D23*CreditCardPointsEarnedLookup!$B$3</f>
        <v>3750</v>
      </c>
      <c r="K23" s="126">
        <f ca="1">$C23*CreditCardPointsEarnedLookup!$E$3</f>
        <v>500</v>
      </c>
      <c r="L23" s="61">
        <f ca="1">$E23*CreditCardPointsEarnedLookup!$F$3</f>
        <v>450</v>
      </c>
      <c r="M23" s="110">
        <f ca="1">SUM(J23:L23)+'Consultant profile'!V27</f>
        <v>193700</v>
      </c>
      <c r="N23" s="128">
        <f ca="1">D23*CreditCardPointsEarnedLookup!$B$4</f>
        <v>4500</v>
      </c>
      <c r="O23" s="126">
        <f ca="1">$C23*CreditCardPointsEarnedLookup!$E$4</f>
        <v>750</v>
      </c>
      <c r="P23" s="61">
        <f ca="1">$E23*CreditCardPointsEarnedLookup!$F$4</f>
        <v>1350</v>
      </c>
      <c r="Q23" s="110">
        <f ca="1">SUM(N23:P23)+'Consultant profile'!X27</f>
        <v>278287.5</v>
      </c>
      <c r="R23" s="128">
        <f ca="1">H23*CreditCardPointsEarnedLookup!$B$5</f>
        <v>4050</v>
      </c>
      <c r="S23" s="126">
        <f ca="1">$C23*CreditCardPointsEarnedLookup!$E$5</f>
        <v>750</v>
      </c>
      <c r="T23" s="61">
        <f ca="1">$E23*CreditCardPointsEarnedLookup!$F$5</f>
        <v>1350</v>
      </c>
      <c r="U23" s="110">
        <f t="shared" si="7"/>
        <v>129150</v>
      </c>
      <c r="W23" s="87" t="str">
        <f ca="1">IF(M23&gt;=Paris_Hotel_Summary!$D$2,Paris_Hotel_Summary!$B$2,IF(M23&gt;=Paris_Hotel_Summary!$D$3,Paris_Hotel_Summary!$B$3," "))</f>
        <v xml:space="preserve">Marriott Rive Gauche </v>
      </c>
      <c r="X23" s="17" t="str">
        <f ca="1">IF(I23&gt;=Paris_Hotel_Summary!$D$4,Paris_Hotel_Summary!$B$4,IF(I23&gt;=Paris_Hotel_Summary!$D$5,Paris_Hotel_Summary!$B$5," "))</f>
        <v xml:space="preserve"> </v>
      </c>
      <c r="Y23" s="17" t="str">
        <f ca="1">IF(Q23&gt;=Paris_Hotel_Summary!$D$6,Paris_Hotel_Summary!$B$6,IF(Q23&gt;=Paris_Hotel_Summary!$D$7,Paris_Hotel_Summary!$B$7," "))</f>
        <v xml:space="preserve"> </v>
      </c>
      <c r="Z23" t="str">
        <f t="shared" si="0"/>
        <v>yes</v>
      </c>
      <c r="AA23">
        <f t="shared" si="1"/>
        <v>21</v>
      </c>
      <c r="AB23" t="str">
        <f t="shared" si="2"/>
        <v>no</v>
      </c>
      <c r="AC23">
        <f t="shared" si="3"/>
        <v>21</v>
      </c>
      <c r="AD23" t="str">
        <f t="shared" si="4"/>
        <v>yes</v>
      </c>
      <c r="AE23">
        <f t="shared" si="5"/>
        <v>21</v>
      </c>
    </row>
    <row r="24" spans="1:31">
      <c r="A24" s="30">
        <f t="shared" si="6"/>
        <v>22</v>
      </c>
      <c r="B24" s="30" t="str">
        <f ca="1">'Consultant profile'!M28</f>
        <v>Albany NY</v>
      </c>
      <c r="C24" s="18">
        <f ca="1">'Consultant profile'!P28</f>
        <v>250</v>
      </c>
      <c r="D24" s="18">
        <f ca="1">'Consultant profile'!R28</f>
        <v>750</v>
      </c>
      <c r="E24" s="18">
        <f ca="1">'Consultant profile'!U28</f>
        <v>450</v>
      </c>
      <c r="F24" s="128">
        <f ca="1">(IF('Consultant profile'!Z28="Platinum Preferred Guest",5,IF('Consultant profile'!Z28="Gold Preferred Guest",4,2)))*D24</f>
        <v>3750</v>
      </c>
      <c r="G24" s="126">
        <f ca="1">$C24*CreditCardPointsEarnedLookup!$E$2</f>
        <v>250</v>
      </c>
      <c r="H24" s="61">
        <f ca="1">$E24*CreditCardPointsEarnedLookup!$F$2</f>
        <v>450</v>
      </c>
      <c r="I24" s="110">
        <f ca="1">SUM(F24:H24)+'Consultant profile'!W28</f>
        <v>56950</v>
      </c>
      <c r="J24" s="128">
        <f ca="1">D24*CreditCardPointsEarnedLookup!$B$3</f>
        <v>3750</v>
      </c>
      <c r="K24" s="126">
        <f ca="1">$C24*CreditCardPointsEarnedLookup!$E$3</f>
        <v>500</v>
      </c>
      <c r="L24" s="61">
        <f ca="1">$E24*CreditCardPointsEarnedLookup!$F$3</f>
        <v>450</v>
      </c>
      <c r="M24" s="110">
        <f ca="1">SUM(J24:L24)+'Consultant profile'!V28</f>
        <v>202700</v>
      </c>
      <c r="N24" s="128">
        <f ca="1">D24*CreditCardPointsEarnedLookup!$B$4</f>
        <v>4500</v>
      </c>
      <c r="O24" s="126">
        <f ca="1">$C24*CreditCardPointsEarnedLookup!$E$4</f>
        <v>750</v>
      </c>
      <c r="P24" s="61">
        <f ca="1">$E24*CreditCardPointsEarnedLookup!$F$4</f>
        <v>1350</v>
      </c>
      <c r="Q24" s="110">
        <f ca="1">SUM(N24:P24)+'Consultant profile'!X28</f>
        <v>291225</v>
      </c>
      <c r="R24" s="128">
        <f ca="1">H24*CreditCardPointsEarnedLookup!$B$5</f>
        <v>4050</v>
      </c>
      <c r="S24" s="126">
        <f ca="1">$C24*CreditCardPointsEarnedLookup!$E$5</f>
        <v>750</v>
      </c>
      <c r="T24" s="61">
        <f ca="1">$E24*CreditCardPointsEarnedLookup!$F$5</f>
        <v>1350</v>
      </c>
      <c r="U24" s="110">
        <f t="shared" si="7"/>
        <v>135300</v>
      </c>
      <c r="W24" s="87" t="str">
        <f ca="1">IF(M24&gt;=Paris_Hotel_Summary!$D$2,Paris_Hotel_Summary!$B$2,IF(M24&gt;=Paris_Hotel_Summary!$D$3,Paris_Hotel_Summary!$B$3," "))</f>
        <v xml:space="preserve">Marriott Rive Gauche </v>
      </c>
      <c r="X24" s="17" t="str">
        <f ca="1">IF(I24&gt;=Paris_Hotel_Summary!$D$4,Paris_Hotel_Summary!$B$4,IF(I24&gt;=Paris_Hotel_Summary!$D$5,Paris_Hotel_Summary!$B$5," "))</f>
        <v xml:space="preserve"> </v>
      </c>
      <c r="Y24" s="17" t="str">
        <f ca="1">IF(Q24&gt;=Paris_Hotel_Summary!$D$6,Paris_Hotel_Summary!$B$6,IF(Q24&gt;=Paris_Hotel_Summary!$D$7,Paris_Hotel_Summary!$B$7," "))</f>
        <v>Hilton Paris La Defense</v>
      </c>
      <c r="Z24" t="str">
        <f t="shared" si="0"/>
        <v>yes</v>
      </c>
      <c r="AA24">
        <f t="shared" si="1"/>
        <v>22</v>
      </c>
      <c r="AB24" t="str">
        <f t="shared" si="2"/>
        <v>no</v>
      </c>
      <c r="AC24">
        <f t="shared" si="3"/>
        <v>22</v>
      </c>
      <c r="AD24" t="str">
        <f t="shared" si="4"/>
        <v>yes</v>
      </c>
      <c r="AE24">
        <f t="shared" si="5"/>
        <v>22</v>
      </c>
    </row>
    <row r="25" spans="1:31">
      <c r="A25" s="30">
        <f t="shared" si="6"/>
        <v>23</v>
      </c>
      <c r="B25" s="30" t="str">
        <f ca="1">'Consultant profile'!M29</f>
        <v>Albany NY</v>
      </c>
      <c r="C25" s="18">
        <f ca="1">'Consultant profile'!P29</f>
        <v>250</v>
      </c>
      <c r="D25" s="18">
        <f ca="1">'Consultant profile'!R29</f>
        <v>750</v>
      </c>
      <c r="E25" s="18">
        <f ca="1">'Consultant profile'!U29</f>
        <v>450</v>
      </c>
      <c r="F25" s="128">
        <f ca="1">(IF('Consultant profile'!Z29="Platinum Preferred Guest",5,IF('Consultant profile'!Z29="Gold Preferred Guest",4,2)))*D25</f>
        <v>3750</v>
      </c>
      <c r="G25" s="126">
        <f ca="1">$C25*CreditCardPointsEarnedLookup!$E$2</f>
        <v>250</v>
      </c>
      <c r="H25" s="61">
        <f ca="1">$E25*CreditCardPointsEarnedLookup!$F$2</f>
        <v>450</v>
      </c>
      <c r="I25" s="110">
        <f ca="1">SUM(F25:H25)+'Consultant profile'!W29</f>
        <v>59700</v>
      </c>
      <c r="J25" s="128">
        <f ca="1">D25*CreditCardPointsEarnedLookup!$B$3</f>
        <v>3750</v>
      </c>
      <c r="K25" s="126">
        <f ca="1">$C25*CreditCardPointsEarnedLookup!$E$3</f>
        <v>500</v>
      </c>
      <c r="L25" s="61">
        <f ca="1">$E25*CreditCardPointsEarnedLookup!$F$3</f>
        <v>450</v>
      </c>
      <c r="M25" s="110">
        <f ca="1">SUM(J25:L25)+'Consultant profile'!V29</f>
        <v>211700</v>
      </c>
      <c r="N25" s="128">
        <f ca="1">D25*CreditCardPointsEarnedLookup!$B$4</f>
        <v>4500</v>
      </c>
      <c r="O25" s="126">
        <f ca="1">$C25*CreditCardPointsEarnedLookup!$E$4</f>
        <v>750</v>
      </c>
      <c r="P25" s="61">
        <f ca="1">$E25*CreditCardPointsEarnedLookup!$F$4</f>
        <v>1350</v>
      </c>
      <c r="Q25" s="110">
        <f ca="1">SUM(N25:P25)+'Consultant profile'!X29</f>
        <v>304162.5</v>
      </c>
      <c r="R25" s="128">
        <f ca="1">H25*CreditCardPointsEarnedLookup!$B$5</f>
        <v>4050</v>
      </c>
      <c r="S25" s="126">
        <f ca="1">$C25*CreditCardPointsEarnedLookup!$E$5</f>
        <v>750</v>
      </c>
      <c r="T25" s="61">
        <f ca="1">$E25*CreditCardPointsEarnedLookup!$F$5</f>
        <v>1350</v>
      </c>
      <c r="U25" s="110">
        <f t="shared" si="7"/>
        <v>141450</v>
      </c>
      <c r="W25" s="87" t="str">
        <f ca="1">IF(M25&gt;=Paris_Hotel_Summary!$D$2,Paris_Hotel_Summary!$B$2,IF(M25&gt;=Paris_Hotel_Summary!$D$3,Paris_Hotel_Summary!$B$3," "))</f>
        <v xml:space="preserve">Marriott Rive Gauche </v>
      </c>
      <c r="X25" s="17" t="str">
        <f ca="1">IF(I25&gt;=Paris_Hotel_Summary!$D$4,Paris_Hotel_Summary!$B$4,IF(I25&gt;=Paris_Hotel_Summary!$D$5,Paris_Hotel_Summary!$B$5," "))</f>
        <v xml:space="preserve"> </v>
      </c>
      <c r="Y25" s="17" t="str">
        <f ca="1">IF(Q25&gt;=Paris_Hotel_Summary!$D$6,Paris_Hotel_Summary!$B$6,IF(Q25&gt;=Paris_Hotel_Summary!$D$7,Paris_Hotel_Summary!$B$7," "))</f>
        <v>Hilton Paris La Defense</v>
      </c>
      <c r="Z25" t="str">
        <f t="shared" si="0"/>
        <v>yes</v>
      </c>
      <c r="AA25">
        <f t="shared" si="1"/>
        <v>23</v>
      </c>
      <c r="AB25" t="str">
        <f t="shared" si="2"/>
        <v>yes</v>
      </c>
      <c r="AC25">
        <f t="shared" si="3"/>
        <v>23</v>
      </c>
      <c r="AD25" t="str">
        <f t="shared" si="4"/>
        <v>yes</v>
      </c>
      <c r="AE25">
        <f t="shared" si="5"/>
        <v>23</v>
      </c>
    </row>
    <row r="26" spans="1:31">
      <c r="A26" s="30">
        <f t="shared" si="6"/>
        <v>24</v>
      </c>
      <c r="B26" s="30" t="str">
        <f ca="1">'Consultant profile'!M30</f>
        <v>Albany NY</v>
      </c>
      <c r="C26" s="18">
        <f ca="1">'Consultant profile'!P30</f>
        <v>250</v>
      </c>
      <c r="D26" s="18">
        <f ca="1">'Consultant profile'!R30</f>
        <v>750</v>
      </c>
      <c r="E26" s="18">
        <f ca="1">'Consultant profile'!U30</f>
        <v>450</v>
      </c>
      <c r="F26" s="128">
        <f ca="1">(IF('Consultant profile'!Z30="Platinum Preferred Guest",5,IF('Consultant profile'!Z30="Gold Preferred Guest",4,2)))*D26</f>
        <v>3750</v>
      </c>
      <c r="G26" s="126">
        <f ca="1">$C26*CreditCardPointsEarnedLookup!$E$2</f>
        <v>250</v>
      </c>
      <c r="H26" s="61">
        <f ca="1">$E26*CreditCardPointsEarnedLookup!$F$2</f>
        <v>450</v>
      </c>
      <c r="I26" s="110">
        <f ca="1">SUM(F26:H26)+'Consultant profile'!W30</f>
        <v>62450</v>
      </c>
      <c r="J26" s="128">
        <f ca="1">D26*CreditCardPointsEarnedLookup!$B$3</f>
        <v>3750</v>
      </c>
      <c r="K26" s="126">
        <f ca="1">$C26*CreditCardPointsEarnedLookup!$E$3</f>
        <v>500</v>
      </c>
      <c r="L26" s="61">
        <f ca="1">$E26*CreditCardPointsEarnedLookup!$F$3</f>
        <v>450</v>
      </c>
      <c r="M26" s="110">
        <f ca="1">SUM(J26:L26)+'Consultant profile'!V30</f>
        <v>220700</v>
      </c>
      <c r="N26" s="128">
        <f ca="1">D26*CreditCardPointsEarnedLookup!$B$4</f>
        <v>4500</v>
      </c>
      <c r="O26" s="126">
        <f ca="1">$C26*CreditCardPointsEarnedLookup!$E$4</f>
        <v>750</v>
      </c>
      <c r="P26" s="61">
        <f ca="1">$E26*CreditCardPointsEarnedLookup!$F$4</f>
        <v>1350</v>
      </c>
      <c r="Q26" s="110">
        <f ca="1">SUM(N26:P26)+'Consultant profile'!X30</f>
        <v>317100</v>
      </c>
      <c r="R26" s="128">
        <f ca="1">H26*CreditCardPointsEarnedLookup!$B$5</f>
        <v>4050</v>
      </c>
      <c r="S26" s="126">
        <f ca="1">$C26*CreditCardPointsEarnedLookup!$E$5</f>
        <v>750</v>
      </c>
      <c r="T26" s="61">
        <f ca="1">$E26*CreditCardPointsEarnedLookup!$F$5</f>
        <v>1350</v>
      </c>
      <c r="U26" s="110">
        <f t="shared" si="7"/>
        <v>147600</v>
      </c>
      <c r="W26" s="87" t="str">
        <f ca="1">IF(M26&gt;=Paris_Hotel_Summary!$D$2,Paris_Hotel_Summary!$B$2,IF(M26&gt;=Paris_Hotel_Summary!$D$3,Paris_Hotel_Summary!$B$3," "))</f>
        <v xml:space="preserve">Marriott Rive Gauche </v>
      </c>
      <c r="X26" s="17" t="str">
        <f ca="1">IF(I26&gt;=Paris_Hotel_Summary!$D$4,Paris_Hotel_Summary!$B$4,IF(I26&gt;=Paris_Hotel_Summary!$D$5,Paris_Hotel_Summary!$B$5," "))</f>
        <v>Le Méridien</v>
      </c>
      <c r="Y26" s="17" t="str">
        <f ca="1">IF(Q26&gt;=Paris_Hotel_Summary!$D$6,Paris_Hotel_Summary!$B$6,IF(Q26&gt;=Paris_Hotel_Summary!$D$7,Paris_Hotel_Summary!$B$7," "))</f>
        <v>Hilton Paris La Defense</v>
      </c>
      <c r="Z26" t="str">
        <f t="shared" si="0"/>
        <v>yes</v>
      </c>
      <c r="AA26">
        <f t="shared" si="1"/>
        <v>24</v>
      </c>
      <c r="AB26" t="str">
        <f t="shared" si="2"/>
        <v>yes</v>
      </c>
      <c r="AC26">
        <f t="shared" si="3"/>
        <v>24</v>
      </c>
      <c r="AD26" t="str">
        <f t="shared" si="4"/>
        <v>yes</v>
      </c>
      <c r="AE26">
        <f t="shared" si="5"/>
        <v>24</v>
      </c>
    </row>
    <row r="27" spans="1:31">
      <c r="A27" s="30">
        <f t="shared" si="6"/>
        <v>25</v>
      </c>
      <c r="B27" s="30" t="str">
        <f ca="1">'Consultant profile'!M31</f>
        <v>Albany NY</v>
      </c>
      <c r="C27" s="18">
        <f ca="1">'Consultant profile'!P31</f>
        <v>250</v>
      </c>
      <c r="D27" s="18">
        <f ca="1">'Consultant profile'!R31</f>
        <v>750</v>
      </c>
      <c r="E27" s="18">
        <f ca="1">'Consultant profile'!U31</f>
        <v>450</v>
      </c>
      <c r="F27" s="128">
        <f ca="1">(IF('Consultant profile'!Z31="Platinum Preferred Guest",5,IF('Consultant profile'!Z31="Gold Preferred Guest",4,2)))*D27</f>
        <v>3750</v>
      </c>
      <c r="G27" s="126">
        <f ca="1">$C27*CreditCardPointsEarnedLookup!$E$2</f>
        <v>250</v>
      </c>
      <c r="H27" s="61">
        <f ca="1">$E27*CreditCardPointsEarnedLookup!$F$2</f>
        <v>450</v>
      </c>
      <c r="I27" s="110">
        <f ca="1">SUM(F27:H27)+'Consultant profile'!W31</f>
        <v>65200</v>
      </c>
      <c r="J27" s="128">
        <f ca="1">D27*CreditCardPointsEarnedLookup!$B$3</f>
        <v>3750</v>
      </c>
      <c r="K27" s="126">
        <f ca="1">$C27*CreditCardPointsEarnedLookup!$E$3</f>
        <v>500</v>
      </c>
      <c r="L27" s="61">
        <f ca="1">$E27*CreditCardPointsEarnedLookup!$F$3</f>
        <v>450</v>
      </c>
      <c r="M27" s="110">
        <f ca="1">SUM(J27:L27)+'Consultant profile'!V31</f>
        <v>229700</v>
      </c>
      <c r="N27" s="128">
        <f ca="1">D27*CreditCardPointsEarnedLookup!$B$4</f>
        <v>4500</v>
      </c>
      <c r="O27" s="126">
        <f ca="1">$C27*CreditCardPointsEarnedLookup!$E$4</f>
        <v>750</v>
      </c>
      <c r="P27" s="61">
        <f ca="1">$E27*CreditCardPointsEarnedLookup!$F$4</f>
        <v>1350</v>
      </c>
      <c r="Q27" s="110">
        <f ca="1">SUM(N27:P27)+'Consultant profile'!X31</f>
        <v>330037.5</v>
      </c>
      <c r="R27" s="128">
        <f ca="1">H27*CreditCardPointsEarnedLookup!$B$5</f>
        <v>4050</v>
      </c>
      <c r="S27" s="126">
        <f ca="1">$C27*CreditCardPointsEarnedLookup!$E$5</f>
        <v>750</v>
      </c>
      <c r="T27" s="61">
        <f ca="1">$E27*CreditCardPointsEarnedLookup!$F$5</f>
        <v>1350</v>
      </c>
      <c r="U27" s="110">
        <f t="shared" si="7"/>
        <v>153750</v>
      </c>
      <c r="W27" s="87" t="str">
        <f ca="1">IF(M27&gt;=Paris_Hotel_Summary!$D$2,Paris_Hotel_Summary!$B$2,IF(M27&gt;=Paris_Hotel_Summary!$D$3,Paris_Hotel_Summary!$B$3," "))</f>
        <v xml:space="preserve">Marriott Rive Gauche </v>
      </c>
      <c r="X27" s="17" t="str">
        <f ca="1">IF(I27&gt;=Paris_Hotel_Summary!$D$4,Paris_Hotel_Summary!$B$4,IF(I27&gt;=Paris_Hotel_Summary!$D$5,Paris_Hotel_Summary!$B$5," "))</f>
        <v>Le Méridien</v>
      </c>
      <c r="Y27" s="17" t="str">
        <f ca="1">IF(Q27&gt;=Paris_Hotel_Summary!$D$6,Paris_Hotel_Summary!$B$6,IF(Q27&gt;=Paris_Hotel_Summary!$D$7,Paris_Hotel_Summary!$B$7," "))</f>
        <v>Hilton Paris La Defense</v>
      </c>
      <c r="Z27" t="str">
        <f t="shared" si="0"/>
        <v>yes</v>
      </c>
      <c r="AA27">
        <f t="shared" si="1"/>
        <v>25</v>
      </c>
      <c r="AB27" t="str">
        <f t="shared" si="2"/>
        <v>yes</v>
      </c>
      <c r="AC27">
        <f t="shared" si="3"/>
        <v>25</v>
      </c>
      <c r="AD27" t="str">
        <f t="shared" si="4"/>
        <v>yes</v>
      </c>
      <c r="AE27">
        <f t="shared" si="5"/>
        <v>25</v>
      </c>
    </row>
    <row r="28" spans="1:31">
      <c r="A28" s="30">
        <f t="shared" si="6"/>
        <v>26</v>
      </c>
      <c r="B28" s="30" t="str">
        <f ca="1">'Consultant profile'!M32</f>
        <v>Albany NY</v>
      </c>
      <c r="C28" s="18">
        <f ca="1">'Consultant profile'!P32</f>
        <v>250</v>
      </c>
      <c r="D28" s="18">
        <f ca="1">'Consultant profile'!R32</f>
        <v>750</v>
      </c>
      <c r="E28" s="18">
        <f ca="1">'Consultant profile'!U32</f>
        <v>450</v>
      </c>
      <c r="F28" s="128">
        <f ca="1">(IF('Consultant profile'!Z32="Platinum Preferred Guest",5,IF('Consultant profile'!Z32="Gold Preferred Guest",4,2)))*D28</f>
        <v>3750</v>
      </c>
      <c r="G28" s="126">
        <f ca="1">$C28*CreditCardPointsEarnedLookup!$E$2</f>
        <v>250</v>
      </c>
      <c r="H28" s="61">
        <f ca="1">$E28*CreditCardPointsEarnedLookup!$F$2</f>
        <v>450</v>
      </c>
      <c r="I28" s="110">
        <f ca="1">SUM(F28:H28)+'Consultant profile'!W32</f>
        <v>67950</v>
      </c>
      <c r="J28" s="128">
        <f ca="1">D28*CreditCardPointsEarnedLookup!$B$3</f>
        <v>3750</v>
      </c>
      <c r="K28" s="126">
        <f ca="1">$C28*CreditCardPointsEarnedLookup!$E$3</f>
        <v>500</v>
      </c>
      <c r="L28" s="61">
        <f ca="1">$E28*CreditCardPointsEarnedLookup!$F$3</f>
        <v>450</v>
      </c>
      <c r="M28" s="110">
        <f ca="1">SUM(J28:L28)+'Consultant profile'!V32</f>
        <v>238700</v>
      </c>
      <c r="N28" s="128">
        <f ca="1">D28*CreditCardPointsEarnedLookup!$B$4</f>
        <v>4500</v>
      </c>
      <c r="O28" s="126">
        <f ca="1">$C28*CreditCardPointsEarnedLookup!$E$4</f>
        <v>750</v>
      </c>
      <c r="P28" s="61">
        <f ca="1">$E28*CreditCardPointsEarnedLookup!$F$4</f>
        <v>1350</v>
      </c>
      <c r="Q28" s="110">
        <f ca="1">SUM(N28:P28)+'Consultant profile'!X32</f>
        <v>342975</v>
      </c>
      <c r="R28" s="128">
        <f ca="1">H28*CreditCardPointsEarnedLookup!$B$5</f>
        <v>4050</v>
      </c>
      <c r="S28" s="126">
        <f ca="1">$C28*CreditCardPointsEarnedLookup!$E$5</f>
        <v>750</v>
      </c>
      <c r="T28" s="61">
        <f ca="1">$E28*CreditCardPointsEarnedLookup!$F$5</f>
        <v>1350</v>
      </c>
      <c r="U28" s="110">
        <f t="shared" si="7"/>
        <v>159900</v>
      </c>
      <c r="W28" s="87" t="str">
        <f ca="1">IF(M28&gt;=Paris_Hotel_Summary!$D$2,Paris_Hotel_Summary!$B$2,IF(M28&gt;=Paris_Hotel_Summary!$D$3,Paris_Hotel_Summary!$B$3," "))</f>
        <v xml:space="preserve">Marriott Rive Gauche </v>
      </c>
      <c r="X28" s="17" t="str">
        <f ca="1">IF(I28&gt;=Paris_Hotel_Summary!$D$4,Paris_Hotel_Summary!$B$4,IF(I28&gt;=Paris_Hotel_Summary!$D$5,Paris_Hotel_Summary!$B$5," "))</f>
        <v>Le Méridien</v>
      </c>
      <c r="Y28" s="17" t="str">
        <f ca="1">IF(Q28&gt;=Paris_Hotel_Summary!$D$6,Paris_Hotel_Summary!$B$6,IF(Q28&gt;=Paris_Hotel_Summary!$D$7,Paris_Hotel_Summary!$B$7," "))</f>
        <v>Hilton Paris La Defense</v>
      </c>
      <c r="Z28" t="str">
        <f t="shared" si="0"/>
        <v>yes</v>
      </c>
      <c r="AA28">
        <f t="shared" si="1"/>
        <v>26</v>
      </c>
      <c r="AB28" t="str">
        <f t="shared" si="2"/>
        <v>yes</v>
      </c>
      <c r="AC28">
        <f t="shared" si="3"/>
        <v>26</v>
      </c>
      <c r="AD28" t="str">
        <f t="shared" si="4"/>
        <v>yes</v>
      </c>
      <c r="AE28">
        <f t="shared" si="5"/>
        <v>26</v>
      </c>
    </row>
    <row r="29" spans="1:31">
      <c r="A29" s="30">
        <f t="shared" si="6"/>
        <v>27</v>
      </c>
      <c r="B29" s="30" t="str">
        <f ca="1">'Consultant profile'!M33</f>
        <v>Albany NY</v>
      </c>
      <c r="C29" s="18">
        <f ca="1">'Consultant profile'!P33</f>
        <v>250</v>
      </c>
      <c r="D29" s="18">
        <f ca="1">'Consultant profile'!R33</f>
        <v>750</v>
      </c>
      <c r="E29" s="18">
        <f ca="1">'Consultant profile'!U33</f>
        <v>450</v>
      </c>
      <c r="F29" s="128">
        <f ca="1">(IF('Consultant profile'!Z33="Platinum Preferred Guest",5,IF('Consultant profile'!Z33="Gold Preferred Guest",4,2)))*D29</f>
        <v>3750</v>
      </c>
      <c r="G29" s="126">
        <f ca="1">$C29*CreditCardPointsEarnedLookup!$E$2</f>
        <v>250</v>
      </c>
      <c r="H29" s="61">
        <f ca="1">$E29*CreditCardPointsEarnedLookup!$F$2</f>
        <v>450</v>
      </c>
      <c r="I29" s="110">
        <f ca="1">SUM(F29:H29)+'Consultant profile'!W33</f>
        <v>70700</v>
      </c>
      <c r="J29" s="128">
        <f ca="1">D29*CreditCardPointsEarnedLookup!$B$3</f>
        <v>3750</v>
      </c>
      <c r="K29" s="126">
        <f ca="1">$C29*CreditCardPointsEarnedLookup!$E$3</f>
        <v>500</v>
      </c>
      <c r="L29" s="61">
        <f ca="1">$E29*CreditCardPointsEarnedLookup!$F$3</f>
        <v>450</v>
      </c>
      <c r="M29" s="110">
        <f ca="1">SUM(J29:L29)+'Consultant profile'!V33</f>
        <v>247700</v>
      </c>
      <c r="N29" s="128">
        <f ca="1">D29*CreditCardPointsEarnedLookup!$B$4</f>
        <v>4500</v>
      </c>
      <c r="O29" s="126">
        <f ca="1">$C29*CreditCardPointsEarnedLookup!$E$4</f>
        <v>750</v>
      </c>
      <c r="P29" s="61">
        <f ca="1">$E29*CreditCardPointsEarnedLookup!$F$4</f>
        <v>1350</v>
      </c>
      <c r="Q29" s="110">
        <f ca="1">SUM(N29:P29)+'Consultant profile'!X33</f>
        <v>355912.5</v>
      </c>
      <c r="R29" s="128">
        <f ca="1">H29*CreditCardPointsEarnedLookup!$B$5</f>
        <v>4050</v>
      </c>
      <c r="S29" s="126">
        <f ca="1">$C29*CreditCardPointsEarnedLookup!$E$5</f>
        <v>750</v>
      </c>
      <c r="T29" s="61">
        <f ca="1">$E29*CreditCardPointsEarnedLookup!$F$5</f>
        <v>1350</v>
      </c>
      <c r="U29" s="110">
        <f t="shared" si="7"/>
        <v>166050</v>
      </c>
      <c r="W29" s="87" t="str">
        <f ca="1">IF(M29&gt;=Paris_Hotel_Summary!$D$2,Paris_Hotel_Summary!$B$2,IF(M29&gt;=Paris_Hotel_Summary!$D$3,Paris_Hotel_Summary!$B$3," "))</f>
        <v>Renaissance</v>
      </c>
      <c r="X29" s="17" t="str">
        <f ca="1">IF(I29&gt;=Paris_Hotel_Summary!$D$4,Paris_Hotel_Summary!$B$4,IF(I29&gt;=Paris_Hotel_Summary!$D$5,Paris_Hotel_Summary!$B$5," "))</f>
        <v>Le Méridien</v>
      </c>
      <c r="Y29" s="17" t="str">
        <f ca="1">IF(Q29&gt;=Paris_Hotel_Summary!$D$6,Paris_Hotel_Summary!$B$6,IF(Q29&gt;=Paris_Hotel_Summary!$D$7,Paris_Hotel_Summary!$B$7," "))</f>
        <v>Hilton Arc De Triomphe</v>
      </c>
      <c r="Z29" t="str">
        <f t="shared" si="0"/>
        <v>yes</v>
      </c>
      <c r="AA29">
        <f t="shared" si="1"/>
        <v>27</v>
      </c>
      <c r="AB29" t="str">
        <f t="shared" si="2"/>
        <v>yes</v>
      </c>
      <c r="AC29">
        <f t="shared" si="3"/>
        <v>27</v>
      </c>
      <c r="AD29" t="str">
        <f t="shared" si="4"/>
        <v>yes</v>
      </c>
      <c r="AE29">
        <f t="shared" si="5"/>
        <v>27</v>
      </c>
    </row>
    <row r="30" spans="1:31">
      <c r="A30" s="30">
        <f t="shared" si="6"/>
        <v>28</v>
      </c>
      <c r="B30" s="30" t="str">
        <f ca="1">'Consultant profile'!M34</f>
        <v>Albany NY</v>
      </c>
      <c r="C30" s="18">
        <f ca="1">'Consultant profile'!P34</f>
        <v>250</v>
      </c>
      <c r="D30" s="18">
        <f ca="1">'Consultant profile'!R34</f>
        <v>750</v>
      </c>
      <c r="E30" s="18">
        <f ca="1">'Consultant profile'!U34</f>
        <v>450</v>
      </c>
      <c r="F30" s="128">
        <f ca="1">(IF('Consultant profile'!Z34="Platinum Preferred Guest",5,IF('Consultant profile'!Z34="Gold Preferred Guest",4,2)))*D30</f>
        <v>3750</v>
      </c>
      <c r="G30" s="126">
        <f ca="1">$C30*CreditCardPointsEarnedLookup!$E$2</f>
        <v>250</v>
      </c>
      <c r="H30" s="61">
        <f ca="1">$E30*CreditCardPointsEarnedLookup!$F$2</f>
        <v>450</v>
      </c>
      <c r="I30" s="110">
        <f ca="1">SUM(F30:H30)+'Consultant profile'!W34</f>
        <v>73450</v>
      </c>
      <c r="J30" s="128">
        <f ca="1">D30*CreditCardPointsEarnedLookup!$B$3</f>
        <v>3750</v>
      </c>
      <c r="K30" s="126">
        <f ca="1">$C30*CreditCardPointsEarnedLookup!$E$3</f>
        <v>500</v>
      </c>
      <c r="L30" s="61">
        <f ca="1">$E30*CreditCardPointsEarnedLookup!$F$3</f>
        <v>450</v>
      </c>
      <c r="M30" s="110">
        <f ca="1">SUM(J30:L30)+'Consultant profile'!V34</f>
        <v>256700</v>
      </c>
      <c r="N30" s="128">
        <f ca="1">D30*CreditCardPointsEarnedLookup!$B$4</f>
        <v>4500</v>
      </c>
      <c r="O30" s="126">
        <f ca="1">$C30*CreditCardPointsEarnedLookup!$E$4</f>
        <v>750</v>
      </c>
      <c r="P30" s="61">
        <f ca="1">$E30*CreditCardPointsEarnedLookup!$F$4</f>
        <v>1350</v>
      </c>
      <c r="Q30" s="110">
        <f ca="1">SUM(N30:P30)+'Consultant profile'!X34</f>
        <v>368850</v>
      </c>
      <c r="R30" s="128">
        <f ca="1">H30*CreditCardPointsEarnedLookup!$B$5</f>
        <v>4050</v>
      </c>
      <c r="S30" s="126">
        <f ca="1">$C30*CreditCardPointsEarnedLookup!$E$5</f>
        <v>750</v>
      </c>
      <c r="T30" s="61">
        <f ca="1">$E30*CreditCardPointsEarnedLookup!$F$5</f>
        <v>1350</v>
      </c>
      <c r="U30" s="110">
        <f t="shared" si="7"/>
        <v>172200</v>
      </c>
      <c r="W30" s="87" t="str">
        <f ca="1">IF(M30&gt;=Paris_Hotel_Summary!$D$2,Paris_Hotel_Summary!$B$2,IF(M30&gt;=Paris_Hotel_Summary!$D$3,Paris_Hotel_Summary!$B$3," "))</f>
        <v>Renaissance</v>
      </c>
      <c r="X30" s="17" t="str">
        <f ca="1">IF(I30&gt;=Paris_Hotel_Summary!$D$4,Paris_Hotel_Summary!$B$4,IF(I30&gt;=Paris_Hotel_Summary!$D$5,Paris_Hotel_Summary!$B$5," "))</f>
        <v>Le Méridien</v>
      </c>
      <c r="Y30" s="17" t="str">
        <f ca="1">IF(Q30&gt;=Paris_Hotel_Summary!$D$6,Paris_Hotel_Summary!$B$6,IF(Q30&gt;=Paris_Hotel_Summary!$D$7,Paris_Hotel_Summary!$B$7," "))</f>
        <v>Hilton Arc De Triomphe</v>
      </c>
      <c r="Z30" t="str">
        <f t="shared" si="0"/>
        <v>yes</v>
      </c>
      <c r="AA30">
        <f t="shared" si="1"/>
        <v>28</v>
      </c>
      <c r="AB30" t="str">
        <f t="shared" si="2"/>
        <v>yes</v>
      </c>
      <c r="AC30">
        <f t="shared" si="3"/>
        <v>28</v>
      </c>
      <c r="AD30" t="str">
        <f t="shared" si="4"/>
        <v>yes</v>
      </c>
      <c r="AE30">
        <f t="shared" si="5"/>
        <v>28</v>
      </c>
    </row>
    <row r="31" spans="1:31">
      <c r="A31" s="30">
        <f t="shared" si="6"/>
        <v>29</v>
      </c>
      <c r="B31" s="30" t="str">
        <f ca="1">'Consultant profile'!M35</f>
        <v>Albany NY</v>
      </c>
      <c r="C31" s="18">
        <f ca="1">'Consultant profile'!P35</f>
        <v>250</v>
      </c>
      <c r="D31" s="18">
        <f ca="1">'Consultant profile'!R35</f>
        <v>750</v>
      </c>
      <c r="E31" s="18">
        <f ca="1">'Consultant profile'!U35</f>
        <v>450</v>
      </c>
      <c r="F31" s="128">
        <f ca="1">(IF('Consultant profile'!Z35="Platinum Preferred Guest",5,IF('Consultant profile'!Z35="Gold Preferred Guest",4,2)))*D31</f>
        <v>3750</v>
      </c>
      <c r="G31" s="126">
        <f ca="1">$C31*CreditCardPointsEarnedLookup!$E$2</f>
        <v>250</v>
      </c>
      <c r="H31" s="61">
        <f ca="1">$E31*CreditCardPointsEarnedLookup!$F$2</f>
        <v>450</v>
      </c>
      <c r="I31" s="110">
        <f ca="1">SUM(F31:H31)+'Consultant profile'!W35</f>
        <v>76200</v>
      </c>
      <c r="J31" s="128">
        <f ca="1">D31*CreditCardPointsEarnedLookup!$B$3</f>
        <v>3750</v>
      </c>
      <c r="K31" s="126">
        <f ca="1">$C31*CreditCardPointsEarnedLookup!$E$3</f>
        <v>500</v>
      </c>
      <c r="L31" s="61">
        <f ca="1">$E31*CreditCardPointsEarnedLookup!$F$3</f>
        <v>450</v>
      </c>
      <c r="M31" s="110">
        <f ca="1">SUM(J31:L31)+'Consultant profile'!V35</f>
        <v>265700</v>
      </c>
      <c r="N31" s="128">
        <f ca="1">D31*CreditCardPointsEarnedLookup!$B$4</f>
        <v>4500</v>
      </c>
      <c r="O31" s="126">
        <f ca="1">$C31*CreditCardPointsEarnedLookup!$E$4</f>
        <v>750</v>
      </c>
      <c r="P31" s="61">
        <f ca="1">$E31*CreditCardPointsEarnedLookup!$F$4</f>
        <v>1350</v>
      </c>
      <c r="Q31" s="110">
        <f ca="1">SUM(N31:P31)+'Consultant profile'!X35</f>
        <v>381787.5</v>
      </c>
      <c r="R31" s="128">
        <f ca="1">H31*CreditCardPointsEarnedLookup!$B$5</f>
        <v>4050</v>
      </c>
      <c r="S31" s="126">
        <f ca="1">$C31*CreditCardPointsEarnedLookup!$E$5</f>
        <v>750</v>
      </c>
      <c r="T31" s="61">
        <f ca="1">$E31*CreditCardPointsEarnedLookup!$F$5</f>
        <v>1350</v>
      </c>
      <c r="U31" s="110">
        <f t="shared" si="7"/>
        <v>178350</v>
      </c>
      <c r="W31" s="87" t="str">
        <f ca="1">IF(M31&gt;=Paris_Hotel_Summary!$D$2,Paris_Hotel_Summary!$B$2,IF(M31&gt;=Paris_Hotel_Summary!$D$3,Paris_Hotel_Summary!$B$3," "))</f>
        <v>Renaissance</v>
      </c>
      <c r="X31" s="17" t="str">
        <f ca="1">IF(I31&gt;=Paris_Hotel_Summary!$D$4,Paris_Hotel_Summary!$B$4,IF(I31&gt;=Paris_Hotel_Summary!$D$5,Paris_Hotel_Summary!$B$5," "))</f>
        <v>Le Méridien</v>
      </c>
      <c r="Y31" s="17" t="str">
        <f ca="1">IF(Q31&gt;=Paris_Hotel_Summary!$D$6,Paris_Hotel_Summary!$B$6,IF(Q31&gt;=Paris_Hotel_Summary!$D$7,Paris_Hotel_Summary!$B$7," "))</f>
        <v>Hilton Arc De Triomphe</v>
      </c>
      <c r="Z31" t="str">
        <f t="shared" si="0"/>
        <v>yes</v>
      </c>
      <c r="AA31">
        <f t="shared" si="1"/>
        <v>29</v>
      </c>
      <c r="AB31" t="str">
        <f t="shared" si="2"/>
        <v>yes</v>
      </c>
      <c r="AC31">
        <f t="shared" si="3"/>
        <v>29</v>
      </c>
      <c r="AD31" t="str">
        <f t="shared" si="4"/>
        <v>yes</v>
      </c>
      <c r="AE31">
        <f t="shared" si="5"/>
        <v>29</v>
      </c>
    </row>
    <row r="32" spans="1:31">
      <c r="A32" s="30">
        <f t="shared" si="6"/>
        <v>30</v>
      </c>
      <c r="B32" s="30" t="str">
        <f ca="1">'Consultant profile'!M36</f>
        <v>Albany NY</v>
      </c>
      <c r="C32" s="18">
        <f ca="1">'Consultant profile'!P36</f>
        <v>250</v>
      </c>
      <c r="D32" s="18">
        <f ca="1">'Consultant profile'!R36</f>
        <v>750</v>
      </c>
      <c r="E32" s="18">
        <f ca="1">'Consultant profile'!U36</f>
        <v>450</v>
      </c>
      <c r="F32" s="128">
        <f ca="1">(IF('Consultant profile'!Z36="Platinum Preferred Guest",5,IF('Consultant profile'!Z36="Gold Preferred Guest",4,2)))*D32</f>
        <v>3750</v>
      </c>
      <c r="G32" s="126">
        <f ca="1">$C32*CreditCardPointsEarnedLookup!$E$2</f>
        <v>250</v>
      </c>
      <c r="H32" s="61">
        <f ca="1">$E32*CreditCardPointsEarnedLookup!$F$2</f>
        <v>450</v>
      </c>
      <c r="I32" s="110">
        <f ca="1">SUM(F32:H32)+'Consultant profile'!W36</f>
        <v>78950</v>
      </c>
      <c r="J32" s="128">
        <f ca="1">D32*CreditCardPointsEarnedLookup!$B$3</f>
        <v>3750</v>
      </c>
      <c r="K32" s="126">
        <f ca="1">$C32*CreditCardPointsEarnedLookup!$E$3</f>
        <v>500</v>
      </c>
      <c r="L32" s="61">
        <f ca="1">$E32*CreditCardPointsEarnedLookup!$F$3</f>
        <v>450</v>
      </c>
      <c r="M32" s="110">
        <f ca="1">SUM(J32:L32)+'Consultant profile'!V36</f>
        <v>274700</v>
      </c>
      <c r="N32" s="128">
        <f ca="1">D32*CreditCardPointsEarnedLookup!$B$4</f>
        <v>4500</v>
      </c>
      <c r="O32" s="126">
        <f ca="1">$C32*CreditCardPointsEarnedLookup!$E$4</f>
        <v>750</v>
      </c>
      <c r="P32" s="61">
        <f ca="1">$E32*CreditCardPointsEarnedLookup!$F$4</f>
        <v>1350</v>
      </c>
      <c r="Q32" s="110">
        <f ca="1">SUM(N32:P32)+'Consultant profile'!X36</f>
        <v>394725</v>
      </c>
      <c r="R32" s="128">
        <f ca="1">H32*CreditCardPointsEarnedLookup!$B$5</f>
        <v>4050</v>
      </c>
      <c r="S32" s="126">
        <f ca="1">$C32*CreditCardPointsEarnedLookup!$E$5</f>
        <v>750</v>
      </c>
      <c r="T32" s="61">
        <f ca="1">$E32*CreditCardPointsEarnedLookup!$F$5</f>
        <v>1350</v>
      </c>
      <c r="U32" s="110">
        <f t="shared" si="7"/>
        <v>184500</v>
      </c>
      <c r="W32" s="87" t="str">
        <f ca="1">IF(M32&gt;=Paris_Hotel_Summary!$D$2,Paris_Hotel_Summary!$B$2,IF(M32&gt;=Paris_Hotel_Summary!$D$3,Paris_Hotel_Summary!$B$3," "))</f>
        <v>Renaissance</v>
      </c>
      <c r="X32" s="17" t="str">
        <f ca="1">IF(I32&gt;=Paris_Hotel_Summary!$D$4,Paris_Hotel_Summary!$B$4,IF(I32&gt;=Paris_Hotel_Summary!$D$5,Paris_Hotel_Summary!$B$5," "))</f>
        <v>Le Méridien</v>
      </c>
      <c r="Y32" s="17" t="str">
        <f ca="1">IF(Q32&gt;=Paris_Hotel_Summary!$D$6,Paris_Hotel_Summary!$B$6,IF(Q32&gt;=Paris_Hotel_Summary!$D$7,Paris_Hotel_Summary!$B$7," "))</f>
        <v>Hilton Arc De Triomphe</v>
      </c>
      <c r="Z32" t="str">
        <f t="shared" si="0"/>
        <v>yes</v>
      </c>
      <c r="AA32">
        <f t="shared" si="1"/>
        <v>30</v>
      </c>
      <c r="AB32" t="str">
        <f t="shared" si="2"/>
        <v>yes</v>
      </c>
      <c r="AC32">
        <f t="shared" si="3"/>
        <v>30</v>
      </c>
      <c r="AD32" t="str">
        <f t="shared" si="4"/>
        <v>yes</v>
      </c>
      <c r="AE32">
        <f t="shared" si="5"/>
        <v>30</v>
      </c>
    </row>
    <row r="33" spans="1:31">
      <c r="A33" s="30">
        <f t="shared" si="6"/>
        <v>31</v>
      </c>
      <c r="B33" s="30" t="str">
        <f ca="1">'Consultant profile'!M37</f>
        <v>Albany NY</v>
      </c>
      <c r="C33" s="18">
        <f ca="1">'Consultant profile'!P37</f>
        <v>250</v>
      </c>
      <c r="D33" s="18">
        <f ca="1">'Consultant profile'!R37</f>
        <v>750</v>
      </c>
      <c r="E33" s="18">
        <f ca="1">'Consultant profile'!U37</f>
        <v>450</v>
      </c>
      <c r="F33" s="128">
        <f ca="1">(IF('Consultant profile'!Z37="Platinum Preferred Guest",5,IF('Consultant profile'!Z37="Gold Preferred Guest",4,2)))*D33</f>
        <v>3750</v>
      </c>
      <c r="G33" s="126">
        <f ca="1">$C33*CreditCardPointsEarnedLookup!$E$2</f>
        <v>250</v>
      </c>
      <c r="H33" s="61">
        <f ca="1">$E33*CreditCardPointsEarnedLookup!$F$2</f>
        <v>450</v>
      </c>
      <c r="I33" s="110">
        <f ca="1">SUM(F33:H33)+'Consultant profile'!W37</f>
        <v>81700</v>
      </c>
      <c r="J33" s="128">
        <f ca="1">D33*CreditCardPointsEarnedLookup!$B$3</f>
        <v>3750</v>
      </c>
      <c r="K33" s="126">
        <f ca="1">$C33*CreditCardPointsEarnedLookup!$E$3</f>
        <v>500</v>
      </c>
      <c r="L33" s="61">
        <f ca="1">$E33*CreditCardPointsEarnedLookup!$F$3</f>
        <v>450</v>
      </c>
      <c r="M33" s="110">
        <f ca="1">SUM(J33:L33)+'Consultant profile'!V37</f>
        <v>283700</v>
      </c>
      <c r="N33" s="128">
        <f ca="1">D33*CreditCardPointsEarnedLookup!$B$4</f>
        <v>4500</v>
      </c>
      <c r="O33" s="126">
        <f ca="1">$C33*CreditCardPointsEarnedLookup!$E$4</f>
        <v>750</v>
      </c>
      <c r="P33" s="61">
        <f ca="1">$E33*CreditCardPointsEarnedLookup!$F$4</f>
        <v>1350</v>
      </c>
      <c r="Q33" s="110">
        <f ca="1">SUM(N33:P33)+'Consultant profile'!X37</f>
        <v>407662.5</v>
      </c>
      <c r="R33" s="128">
        <f ca="1">H33*CreditCardPointsEarnedLookup!$B$5</f>
        <v>4050</v>
      </c>
      <c r="S33" s="126">
        <f ca="1">$C33*CreditCardPointsEarnedLookup!$E$5</f>
        <v>750</v>
      </c>
      <c r="T33" s="61">
        <f ca="1">$E33*CreditCardPointsEarnedLookup!$F$5</f>
        <v>1350</v>
      </c>
      <c r="U33" s="110">
        <f t="shared" si="7"/>
        <v>190650</v>
      </c>
      <c r="W33" s="87" t="str">
        <f ca="1">IF(M33&gt;=Paris_Hotel_Summary!$D$2,Paris_Hotel_Summary!$B$2,IF(M33&gt;=Paris_Hotel_Summary!$D$3,Paris_Hotel_Summary!$B$3," "))</f>
        <v>Renaissance</v>
      </c>
      <c r="X33" s="17" t="str">
        <f ca="1">IF(I33&gt;=Paris_Hotel_Summary!$D$4,Paris_Hotel_Summary!$B$4,IF(I33&gt;=Paris_Hotel_Summary!$D$5,Paris_Hotel_Summary!$B$5," "))</f>
        <v>Le Méridien</v>
      </c>
      <c r="Y33" s="17" t="str">
        <f ca="1">IF(Q33&gt;=Paris_Hotel_Summary!$D$6,Paris_Hotel_Summary!$B$6,IF(Q33&gt;=Paris_Hotel_Summary!$D$7,Paris_Hotel_Summary!$B$7," "))</f>
        <v>Hilton Arc De Triomphe</v>
      </c>
      <c r="Z33" t="str">
        <f t="shared" si="0"/>
        <v>yes</v>
      </c>
      <c r="AA33">
        <f t="shared" si="1"/>
        <v>31</v>
      </c>
      <c r="AB33" t="str">
        <f t="shared" si="2"/>
        <v>yes</v>
      </c>
      <c r="AC33">
        <f t="shared" si="3"/>
        <v>31</v>
      </c>
      <c r="AD33" t="str">
        <f t="shared" si="4"/>
        <v>yes</v>
      </c>
      <c r="AE33">
        <f t="shared" si="5"/>
        <v>31</v>
      </c>
    </row>
    <row r="34" spans="1:31">
      <c r="A34" s="30">
        <f t="shared" si="6"/>
        <v>32</v>
      </c>
      <c r="B34" s="30" t="str">
        <f ca="1">'Consultant profile'!M38</f>
        <v>Albany NY</v>
      </c>
      <c r="C34" s="18">
        <f ca="1">'Consultant profile'!P38</f>
        <v>250</v>
      </c>
      <c r="D34" s="18">
        <f ca="1">'Consultant profile'!R38</f>
        <v>750</v>
      </c>
      <c r="E34" s="18">
        <f ca="1">'Consultant profile'!U38</f>
        <v>450</v>
      </c>
      <c r="F34" s="128">
        <f ca="1">(IF('Consultant profile'!Z38="Platinum Preferred Guest",5,IF('Consultant profile'!Z38="Gold Preferred Guest",4,2)))*D34</f>
        <v>3750</v>
      </c>
      <c r="G34" s="126">
        <f ca="1">$C34*CreditCardPointsEarnedLookup!$E$2</f>
        <v>250</v>
      </c>
      <c r="H34" s="61">
        <f ca="1">$E34*CreditCardPointsEarnedLookup!$F$2</f>
        <v>450</v>
      </c>
      <c r="I34" s="110">
        <f ca="1">SUM(F34:H34)+'Consultant profile'!W38</f>
        <v>84450</v>
      </c>
      <c r="J34" s="128">
        <f ca="1">D34*CreditCardPointsEarnedLookup!$B$3</f>
        <v>3750</v>
      </c>
      <c r="K34" s="126">
        <f ca="1">$C34*CreditCardPointsEarnedLookup!$E$3</f>
        <v>500</v>
      </c>
      <c r="L34" s="61">
        <f ca="1">$E34*CreditCardPointsEarnedLookup!$F$3</f>
        <v>450</v>
      </c>
      <c r="M34" s="110">
        <f ca="1">SUM(J34:L34)+'Consultant profile'!V38</f>
        <v>292700</v>
      </c>
      <c r="N34" s="128">
        <f ca="1">D34*CreditCardPointsEarnedLookup!$B$4</f>
        <v>4500</v>
      </c>
      <c r="O34" s="126">
        <f ca="1">$C34*CreditCardPointsEarnedLookup!$E$4</f>
        <v>750</v>
      </c>
      <c r="P34" s="61">
        <f ca="1">$E34*CreditCardPointsEarnedLookup!$F$4</f>
        <v>1350</v>
      </c>
      <c r="Q34" s="110">
        <f ca="1">SUM(N34:P34)+'Consultant profile'!X38</f>
        <v>420600</v>
      </c>
      <c r="R34" s="128">
        <f ca="1">H34*CreditCardPointsEarnedLookup!$B$5</f>
        <v>4050</v>
      </c>
      <c r="S34" s="126">
        <f ca="1">$C34*CreditCardPointsEarnedLookup!$E$5</f>
        <v>750</v>
      </c>
      <c r="T34" s="61">
        <f ca="1">$E34*CreditCardPointsEarnedLookup!$F$5</f>
        <v>1350</v>
      </c>
      <c r="U34" s="110">
        <f t="shared" si="7"/>
        <v>196800</v>
      </c>
      <c r="W34" s="87" t="str">
        <f ca="1">IF(M34&gt;=Paris_Hotel_Summary!$D$2,Paris_Hotel_Summary!$B$2,IF(M34&gt;=Paris_Hotel_Summary!$D$3,Paris_Hotel_Summary!$B$3," "))</f>
        <v>Renaissance</v>
      </c>
      <c r="X34" s="17" t="str">
        <f ca="1">IF(I34&gt;=Paris_Hotel_Summary!$D$4,Paris_Hotel_Summary!$B$4,IF(I34&gt;=Paris_Hotel_Summary!$D$5,Paris_Hotel_Summary!$B$5," "))</f>
        <v>Le Méridien</v>
      </c>
      <c r="Y34" s="17" t="str">
        <f ca="1">IF(Q34&gt;=Paris_Hotel_Summary!$D$6,Paris_Hotel_Summary!$B$6,IF(Q34&gt;=Paris_Hotel_Summary!$D$7,Paris_Hotel_Summary!$B$7," "))</f>
        <v>Hilton Arc De Triomphe</v>
      </c>
      <c r="Z34" t="str">
        <f t="shared" si="0"/>
        <v>yes</v>
      </c>
      <c r="AA34">
        <f t="shared" si="1"/>
        <v>32</v>
      </c>
      <c r="AB34" t="str">
        <f t="shared" si="2"/>
        <v>yes</v>
      </c>
      <c r="AC34">
        <f t="shared" si="3"/>
        <v>32</v>
      </c>
      <c r="AD34" t="str">
        <f t="shared" si="4"/>
        <v>yes</v>
      </c>
      <c r="AE34">
        <f t="shared" si="5"/>
        <v>32</v>
      </c>
    </row>
    <row r="35" spans="1:31">
      <c r="A35" s="30">
        <f t="shared" si="6"/>
        <v>33</v>
      </c>
      <c r="B35" s="30" t="str">
        <f ca="1">'Consultant profile'!M39</f>
        <v>Albany NY</v>
      </c>
      <c r="C35" s="18">
        <f ca="1">'Consultant profile'!P39</f>
        <v>250</v>
      </c>
      <c r="D35" s="18">
        <f ca="1">'Consultant profile'!R39</f>
        <v>750</v>
      </c>
      <c r="E35" s="18">
        <f ca="1">'Consultant profile'!U39</f>
        <v>450</v>
      </c>
      <c r="F35" s="128">
        <f ca="1">(IF('Consultant profile'!Z39="Platinum Preferred Guest",5,IF('Consultant profile'!Z39="Gold Preferred Guest",4,2)))*D35</f>
        <v>3750</v>
      </c>
      <c r="G35" s="126">
        <f ca="1">$C35*CreditCardPointsEarnedLookup!$E$2</f>
        <v>250</v>
      </c>
      <c r="H35" s="61">
        <f ca="1">$E35*CreditCardPointsEarnedLookup!$F$2</f>
        <v>450</v>
      </c>
      <c r="I35" s="110">
        <f ca="1">SUM(F35:H35)+'Consultant profile'!W39</f>
        <v>87200</v>
      </c>
      <c r="J35" s="128">
        <f ca="1">D35*CreditCardPointsEarnedLookup!$B$3</f>
        <v>3750</v>
      </c>
      <c r="K35" s="126">
        <f ca="1">$C35*CreditCardPointsEarnedLookup!$E$3</f>
        <v>500</v>
      </c>
      <c r="L35" s="61">
        <f ca="1">$E35*CreditCardPointsEarnedLookup!$F$3</f>
        <v>450</v>
      </c>
      <c r="M35" s="110">
        <f ca="1">SUM(J35:L35)+'Consultant profile'!V39</f>
        <v>301700</v>
      </c>
      <c r="N35" s="128">
        <f ca="1">D35*CreditCardPointsEarnedLookup!$B$4</f>
        <v>4500</v>
      </c>
      <c r="O35" s="126">
        <f ca="1">$C35*CreditCardPointsEarnedLookup!$E$4</f>
        <v>750</v>
      </c>
      <c r="P35" s="61">
        <f ca="1">$E35*CreditCardPointsEarnedLookup!$F$4</f>
        <v>1350</v>
      </c>
      <c r="Q35" s="110">
        <f ca="1">SUM(N35:P35)+'Consultant profile'!X39</f>
        <v>433537.5</v>
      </c>
      <c r="R35" s="128">
        <f ca="1">H35*CreditCardPointsEarnedLookup!$B$5</f>
        <v>4050</v>
      </c>
      <c r="S35" s="126">
        <f ca="1">$C35*CreditCardPointsEarnedLookup!$E$5</f>
        <v>750</v>
      </c>
      <c r="T35" s="61">
        <f ca="1">$E35*CreditCardPointsEarnedLookup!$F$5</f>
        <v>1350</v>
      </c>
      <c r="U35" s="110">
        <f t="shared" si="7"/>
        <v>202950</v>
      </c>
      <c r="W35" s="87" t="str">
        <f ca="1">IF(M35&gt;=Paris_Hotel_Summary!$D$2,Paris_Hotel_Summary!$B$2,IF(M35&gt;=Paris_Hotel_Summary!$D$3,Paris_Hotel_Summary!$B$3," "))</f>
        <v>Renaissance</v>
      </c>
      <c r="X35" s="17" t="str">
        <f ca="1">IF(I35&gt;=Paris_Hotel_Summary!$D$4,Paris_Hotel_Summary!$B$4,IF(I35&gt;=Paris_Hotel_Summary!$D$5,Paris_Hotel_Summary!$B$5," "))</f>
        <v>Le Méridien</v>
      </c>
      <c r="Y35" s="17" t="str">
        <f ca="1">IF(Q35&gt;=Paris_Hotel_Summary!$D$6,Paris_Hotel_Summary!$B$6,IF(Q35&gt;=Paris_Hotel_Summary!$D$7,Paris_Hotel_Summary!$B$7," "))</f>
        <v>Hilton Arc De Triomphe</v>
      </c>
      <c r="Z35" t="str">
        <f t="shared" si="0"/>
        <v>yes</v>
      </c>
      <c r="AA35">
        <f t="shared" si="1"/>
        <v>33</v>
      </c>
      <c r="AB35" t="str">
        <f t="shared" si="2"/>
        <v>yes</v>
      </c>
      <c r="AC35">
        <f t="shared" si="3"/>
        <v>33</v>
      </c>
      <c r="AD35" t="str">
        <f t="shared" si="4"/>
        <v>yes</v>
      </c>
      <c r="AE35">
        <f t="shared" si="5"/>
        <v>33</v>
      </c>
    </row>
    <row r="36" spans="1:31">
      <c r="A36" s="30">
        <f t="shared" si="6"/>
        <v>34</v>
      </c>
      <c r="B36" s="30" t="str">
        <f ca="1">'Consultant profile'!M40</f>
        <v>Albany NY</v>
      </c>
      <c r="C36" s="18">
        <f ca="1">'Consultant profile'!P40</f>
        <v>250</v>
      </c>
      <c r="D36" s="18">
        <f ca="1">'Consultant profile'!R40</f>
        <v>750</v>
      </c>
      <c r="E36" s="18">
        <f ca="1">'Consultant profile'!U40</f>
        <v>450</v>
      </c>
      <c r="F36" s="128">
        <f ca="1">(IF('Consultant profile'!Z40="Platinum Preferred Guest",5,IF('Consultant profile'!Z40="Gold Preferred Guest",4,2)))*D36</f>
        <v>3750</v>
      </c>
      <c r="G36" s="126">
        <f ca="1">$C36*CreditCardPointsEarnedLookup!$E$2</f>
        <v>250</v>
      </c>
      <c r="H36" s="61">
        <f ca="1">$E36*CreditCardPointsEarnedLookup!$F$2</f>
        <v>450</v>
      </c>
      <c r="I36" s="110">
        <f ca="1">SUM(F36:H36)+'Consultant profile'!W40</f>
        <v>89950</v>
      </c>
      <c r="J36" s="128">
        <f ca="1">D36*CreditCardPointsEarnedLookup!$B$3</f>
        <v>3750</v>
      </c>
      <c r="K36" s="126">
        <f ca="1">$C36*CreditCardPointsEarnedLookup!$E$3</f>
        <v>500</v>
      </c>
      <c r="L36" s="61">
        <f ca="1">$E36*CreditCardPointsEarnedLookup!$F$3</f>
        <v>450</v>
      </c>
      <c r="M36" s="110">
        <f ca="1">SUM(J36:L36)+'Consultant profile'!V40</f>
        <v>310700</v>
      </c>
      <c r="N36" s="128">
        <f ca="1">D36*CreditCardPointsEarnedLookup!$B$4</f>
        <v>4500</v>
      </c>
      <c r="O36" s="126">
        <f ca="1">$C36*CreditCardPointsEarnedLookup!$E$4</f>
        <v>750</v>
      </c>
      <c r="P36" s="61">
        <f ca="1">$E36*CreditCardPointsEarnedLookup!$F$4</f>
        <v>1350</v>
      </c>
      <c r="Q36" s="110">
        <f ca="1">SUM(N36:P36)+'Consultant profile'!X40</f>
        <v>446475</v>
      </c>
      <c r="R36" s="128">
        <f ca="1">H36*CreditCardPointsEarnedLookup!$B$5</f>
        <v>4050</v>
      </c>
      <c r="S36" s="126">
        <f ca="1">$C36*CreditCardPointsEarnedLookup!$E$5</f>
        <v>750</v>
      </c>
      <c r="T36" s="61">
        <f ca="1">$E36*CreditCardPointsEarnedLookup!$F$5</f>
        <v>1350</v>
      </c>
      <c r="U36" s="110">
        <f t="shared" si="7"/>
        <v>209100</v>
      </c>
      <c r="W36" s="87" t="str">
        <f ca="1">IF(M36&gt;=Paris_Hotel_Summary!$D$2,Paris_Hotel_Summary!$B$2,IF(M36&gt;=Paris_Hotel_Summary!$D$3,Paris_Hotel_Summary!$B$3," "))</f>
        <v>Renaissance</v>
      </c>
      <c r="X36" s="17" t="str">
        <f ca="1">IF(I36&gt;=Paris_Hotel_Summary!$D$4,Paris_Hotel_Summary!$B$4,IF(I36&gt;=Paris_Hotel_Summary!$D$5,Paris_Hotel_Summary!$B$5," "))</f>
        <v>Le Méridien</v>
      </c>
      <c r="Y36" s="17" t="str">
        <f ca="1">IF(Q36&gt;=Paris_Hotel_Summary!$D$6,Paris_Hotel_Summary!$B$6,IF(Q36&gt;=Paris_Hotel_Summary!$D$7,Paris_Hotel_Summary!$B$7," "))</f>
        <v>Hilton Arc De Triomphe</v>
      </c>
      <c r="Z36" t="str">
        <f t="shared" si="0"/>
        <v>yes</v>
      </c>
      <c r="AA36">
        <f t="shared" si="1"/>
        <v>34</v>
      </c>
      <c r="AB36" t="str">
        <f t="shared" si="2"/>
        <v>yes</v>
      </c>
      <c r="AC36">
        <f t="shared" si="3"/>
        <v>34</v>
      </c>
      <c r="AD36" t="str">
        <f t="shared" si="4"/>
        <v>yes</v>
      </c>
      <c r="AE36">
        <f t="shared" si="5"/>
        <v>34</v>
      </c>
    </row>
    <row r="37" spans="1:31">
      <c r="A37" s="30">
        <f t="shared" si="6"/>
        <v>35</v>
      </c>
      <c r="B37" s="30" t="str">
        <f ca="1">'Consultant profile'!M41</f>
        <v>Albany NY</v>
      </c>
      <c r="C37" s="18">
        <f ca="1">'Consultant profile'!P41</f>
        <v>250</v>
      </c>
      <c r="D37" s="18">
        <f ca="1">'Consultant profile'!R41</f>
        <v>750</v>
      </c>
      <c r="E37" s="18">
        <f ca="1">'Consultant profile'!U41</f>
        <v>450</v>
      </c>
      <c r="F37" s="128">
        <f ca="1">(IF('Consultant profile'!Z41="Platinum Preferred Guest",5,IF('Consultant profile'!Z41="Gold Preferred Guest",4,2)))*D37</f>
        <v>3750</v>
      </c>
      <c r="G37" s="126">
        <f ca="1">$C37*CreditCardPointsEarnedLookup!$E$2</f>
        <v>250</v>
      </c>
      <c r="H37" s="61">
        <f ca="1">$E37*CreditCardPointsEarnedLookup!$F$2</f>
        <v>450</v>
      </c>
      <c r="I37" s="110">
        <f ca="1">SUM(F37:H37)+'Consultant profile'!W41</f>
        <v>92700</v>
      </c>
      <c r="J37" s="128">
        <f ca="1">D37*CreditCardPointsEarnedLookup!$B$3</f>
        <v>3750</v>
      </c>
      <c r="K37" s="126">
        <f ca="1">$C37*CreditCardPointsEarnedLookup!$E$3</f>
        <v>500</v>
      </c>
      <c r="L37" s="61">
        <f ca="1">$E37*CreditCardPointsEarnedLookup!$F$3</f>
        <v>450</v>
      </c>
      <c r="M37" s="110">
        <f ca="1">SUM(J37:L37)+'Consultant profile'!V41</f>
        <v>319700</v>
      </c>
      <c r="N37" s="128">
        <f ca="1">D37*CreditCardPointsEarnedLookup!$B$4</f>
        <v>4500</v>
      </c>
      <c r="O37" s="126">
        <f ca="1">$C37*CreditCardPointsEarnedLookup!$E$4</f>
        <v>750</v>
      </c>
      <c r="P37" s="61">
        <f ca="1">$E37*CreditCardPointsEarnedLookup!$F$4</f>
        <v>1350</v>
      </c>
      <c r="Q37" s="110">
        <f ca="1">SUM(N37:P37)+'Consultant profile'!X41</f>
        <v>459412.5</v>
      </c>
      <c r="R37" s="128">
        <f ca="1">H37*CreditCardPointsEarnedLookup!$B$5</f>
        <v>4050</v>
      </c>
      <c r="S37" s="126">
        <f ca="1">$C37*CreditCardPointsEarnedLookup!$E$5</f>
        <v>750</v>
      </c>
      <c r="T37" s="61">
        <f ca="1">$E37*CreditCardPointsEarnedLookup!$F$5</f>
        <v>1350</v>
      </c>
      <c r="U37" s="110">
        <f t="shared" si="7"/>
        <v>215250</v>
      </c>
      <c r="W37" s="87" t="str">
        <f ca="1">IF(M37&gt;=Paris_Hotel_Summary!$D$2,Paris_Hotel_Summary!$B$2,IF(M37&gt;=Paris_Hotel_Summary!$D$3,Paris_Hotel_Summary!$B$3," "))</f>
        <v>Renaissance</v>
      </c>
      <c r="X37" s="17" t="str">
        <f ca="1">IF(I37&gt;=Paris_Hotel_Summary!$D$4,Paris_Hotel_Summary!$B$4,IF(I37&gt;=Paris_Hotel_Summary!$D$5,Paris_Hotel_Summary!$B$5," "))</f>
        <v>Le Méridien</v>
      </c>
      <c r="Y37" s="17" t="str">
        <f ca="1">IF(Q37&gt;=Paris_Hotel_Summary!$D$6,Paris_Hotel_Summary!$B$6,IF(Q37&gt;=Paris_Hotel_Summary!$D$7,Paris_Hotel_Summary!$B$7," "))</f>
        <v>Hilton Arc De Triomphe</v>
      </c>
      <c r="Z37" t="str">
        <f t="shared" si="0"/>
        <v>yes</v>
      </c>
      <c r="AA37">
        <f t="shared" si="1"/>
        <v>35</v>
      </c>
      <c r="AB37" t="str">
        <f t="shared" si="2"/>
        <v>yes</v>
      </c>
      <c r="AC37">
        <f t="shared" si="3"/>
        <v>35</v>
      </c>
      <c r="AD37" t="str">
        <f t="shared" si="4"/>
        <v>yes</v>
      </c>
      <c r="AE37">
        <f t="shared" si="5"/>
        <v>35</v>
      </c>
    </row>
    <row r="38" spans="1:31">
      <c r="A38" s="30">
        <f t="shared" si="6"/>
        <v>36</v>
      </c>
      <c r="B38" s="30" t="str">
        <f ca="1">'Consultant profile'!M42</f>
        <v>Albany NY</v>
      </c>
      <c r="C38" s="18">
        <f ca="1">'Consultant profile'!P42</f>
        <v>250</v>
      </c>
      <c r="D38" s="18">
        <f ca="1">'Consultant profile'!R42</f>
        <v>750</v>
      </c>
      <c r="E38" s="18">
        <f ca="1">'Consultant profile'!U42</f>
        <v>450</v>
      </c>
      <c r="F38" s="128">
        <f ca="1">(IF('Consultant profile'!Z42="Platinum Preferred Guest",5,IF('Consultant profile'!Z42="Gold Preferred Guest",4,2)))*D38</f>
        <v>3750</v>
      </c>
      <c r="G38" s="126">
        <f ca="1">$C38*CreditCardPointsEarnedLookup!$E$2</f>
        <v>250</v>
      </c>
      <c r="H38" s="61">
        <f ca="1">$E38*CreditCardPointsEarnedLookup!$F$2</f>
        <v>450</v>
      </c>
      <c r="I38" s="110">
        <f ca="1">SUM(F38:H38)+'Consultant profile'!W42</f>
        <v>95450</v>
      </c>
      <c r="J38" s="128">
        <f ca="1">D38*CreditCardPointsEarnedLookup!$B$3</f>
        <v>3750</v>
      </c>
      <c r="K38" s="126">
        <f ca="1">$C38*CreditCardPointsEarnedLookup!$E$3</f>
        <v>500</v>
      </c>
      <c r="L38" s="61">
        <f ca="1">$E38*CreditCardPointsEarnedLookup!$F$3</f>
        <v>450</v>
      </c>
      <c r="M38" s="110">
        <f ca="1">SUM(J38:L38)+'Consultant profile'!V42</f>
        <v>328700</v>
      </c>
      <c r="N38" s="128">
        <f ca="1">D38*CreditCardPointsEarnedLookup!$B$4</f>
        <v>4500</v>
      </c>
      <c r="O38" s="126">
        <f ca="1">$C38*CreditCardPointsEarnedLookup!$E$4</f>
        <v>750</v>
      </c>
      <c r="P38" s="61">
        <f ca="1">$E38*CreditCardPointsEarnedLookup!$F$4</f>
        <v>1350</v>
      </c>
      <c r="Q38" s="110">
        <f ca="1">SUM(N38:P38)+'Consultant profile'!X42</f>
        <v>472350</v>
      </c>
      <c r="R38" s="128">
        <f ca="1">H38*CreditCardPointsEarnedLookup!$B$5</f>
        <v>4050</v>
      </c>
      <c r="S38" s="126">
        <f ca="1">$C38*CreditCardPointsEarnedLookup!$E$5</f>
        <v>750</v>
      </c>
      <c r="T38" s="61">
        <f ca="1">$E38*CreditCardPointsEarnedLookup!$F$5</f>
        <v>1350</v>
      </c>
      <c r="U38" s="110">
        <f t="shared" si="7"/>
        <v>221400</v>
      </c>
      <c r="W38" s="87" t="str">
        <f ca="1">IF(M38&gt;=Paris_Hotel_Summary!$D$2,Paris_Hotel_Summary!$B$2,IF(M38&gt;=Paris_Hotel_Summary!$D$3,Paris_Hotel_Summary!$B$3," "))</f>
        <v>Renaissance</v>
      </c>
      <c r="X38" s="17" t="str">
        <f ca="1">IF(I38&gt;=Paris_Hotel_Summary!$D$4,Paris_Hotel_Summary!$B$4,IF(I38&gt;=Paris_Hotel_Summary!$D$5,Paris_Hotel_Summary!$B$5," "))</f>
        <v>Le Méridien</v>
      </c>
      <c r="Y38" s="17" t="str">
        <f ca="1">IF(Q38&gt;=Paris_Hotel_Summary!$D$6,Paris_Hotel_Summary!$B$6,IF(Q38&gt;=Paris_Hotel_Summary!$D$7,Paris_Hotel_Summary!$B$7," "))</f>
        <v>Hilton Arc De Triomphe</v>
      </c>
      <c r="Z38" t="str">
        <f t="shared" si="0"/>
        <v>yes</v>
      </c>
      <c r="AA38">
        <f t="shared" si="1"/>
        <v>36</v>
      </c>
      <c r="AB38" t="str">
        <f t="shared" si="2"/>
        <v>yes</v>
      </c>
      <c r="AC38">
        <f t="shared" si="3"/>
        <v>36</v>
      </c>
      <c r="AD38" t="str">
        <f t="shared" si="4"/>
        <v>yes</v>
      </c>
      <c r="AE38">
        <f t="shared" si="5"/>
        <v>36</v>
      </c>
    </row>
    <row r="39" spans="1:31">
      <c r="A39" s="30">
        <f t="shared" si="6"/>
        <v>37</v>
      </c>
      <c r="B39" s="30" t="str">
        <f ca="1">'Consultant profile'!M43</f>
        <v>Albany NY</v>
      </c>
      <c r="C39" s="18">
        <f ca="1">'Consultant profile'!P43</f>
        <v>250</v>
      </c>
      <c r="D39" s="18">
        <f ca="1">'Consultant profile'!R43</f>
        <v>750</v>
      </c>
      <c r="E39" s="18">
        <f ca="1">'Consultant profile'!U43</f>
        <v>450</v>
      </c>
      <c r="F39" s="128">
        <f ca="1">(IF('Consultant profile'!Z43="Platinum Preferred Guest",5,IF('Consultant profile'!Z43="Gold Preferred Guest",4,2)))*D39</f>
        <v>3750</v>
      </c>
      <c r="G39" s="126">
        <f ca="1">$C39*CreditCardPointsEarnedLookup!$E$2</f>
        <v>250</v>
      </c>
      <c r="H39" s="61">
        <f ca="1">$E39*CreditCardPointsEarnedLookup!$F$2</f>
        <v>450</v>
      </c>
      <c r="I39" s="110">
        <f ca="1">SUM(F39:H39)+'Consultant profile'!W43</f>
        <v>98200</v>
      </c>
      <c r="J39" s="128">
        <f ca="1">D39*CreditCardPointsEarnedLookup!$B$3</f>
        <v>3750</v>
      </c>
      <c r="K39" s="126">
        <f ca="1">$C39*CreditCardPointsEarnedLookup!$E$3</f>
        <v>500</v>
      </c>
      <c r="L39" s="61">
        <f ca="1">$E39*CreditCardPointsEarnedLookup!$F$3</f>
        <v>450</v>
      </c>
      <c r="M39" s="110">
        <f ca="1">SUM(J39:L39)+'Consultant profile'!V43</f>
        <v>337700</v>
      </c>
      <c r="N39" s="128">
        <f ca="1">D39*CreditCardPointsEarnedLookup!$B$4</f>
        <v>4500</v>
      </c>
      <c r="O39" s="126">
        <f ca="1">$C39*CreditCardPointsEarnedLookup!$E$4</f>
        <v>750</v>
      </c>
      <c r="P39" s="61">
        <f ca="1">$E39*CreditCardPointsEarnedLookup!$F$4</f>
        <v>1350</v>
      </c>
      <c r="Q39" s="110">
        <f ca="1">SUM(N39:P39)+'Consultant profile'!X43</f>
        <v>485287.5</v>
      </c>
      <c r="R39" s="128">
        <f ca="1">H39*CreditCardPointsEarnedLookup!$B$5</f>
        <v>4050</v>
      </c>
      <c r="S39" s="126">
        <f ca="1">$C39*CreditCardPointsEarnedLookup!$E$5</f>
        <v>750</v>
      </c>
      <c r="T39" s="61">
        <f ca="1">$E39*CreditCardPointsEarnedLookup!$F$5</f>
        <v>1350</v>
      </c>
      <c r="U39" s="110">
        <f t="shared" si="7"/>
        <v>227550</v>
      </c>
      <c r="W39" s="87" t="str">
        <f ca="1">IF(M39&gt;=Paris_Hotel_Summary!$D$2,Paris_Hotel_Summary!$B$2,IF(M39&gt;=Paris_Hotel_Summary!$D$3,Paris_Hotel_Summary!$B$3," "))</f>
        <v>Renaissance</v>
      </c>
      <c r="X39" s="17" t="str">
        <f ca="1">IF(I39&gt;=Paris_Hotel_Summary!$D$4,Paris_Hotel_Summary!$B$4,IF(I39&gt;=Paris_Hotel_Summary!$D$5,Paris_Hotel_Summary!$B$5," "))</f>
        <v>Le Méridien</v>
      </c>
      <c r="Y39" s="17" t="str">
        <f ca="1">IF(Q39&gt;=Paris_Hotel_Summary!$D$6,Paris_Hotel_Summary!$B$6,IF(Q39&gt;=Paris_Hotel_Summary!$D$7,Paris_Hotel_Summary!$B$7," "))</f>
        <v>Hilton Arc De Triomphe</v>
      </c>
      <c r="Z39" t="str">
        <f t="shared" si="0"/>
        <v>yes</v>
      </c>
      <c r="AA39">
        <f t="shared" si="1"/>
        <v>37</v>
      </c>
      <c r="AB39" t="str">
        <f t="shared" si="2"/>
        <v>yes</v>
      </c>
      <c r="AC39">
        <f t="shared" si="3"/>
        <v>37</v>
      </c>
      <c r="AD39" t="str">
        <f t="shared" si="4"/>
        <v>yes</v>
      </c>
      <c r="AE39">
        <f t="shared" si="5"/>
        <v>37</v>
      </c>
    </row>
    <row r="40" spans="1:31">
      <c r="A40" s="30">
        <f t="shared" si="6"/>
        <v>38</v>
      </c>
      <c r="B40" s="30" t="str">
        <f ca="1">'Consultant profile'!M44</f>
        <v>Albany NY</v>
      </c>
      <c r="C40" s="18">
        <f ca="1">'Consultant profile'!P44</f>
        <v>250</v>
      </c>
      <c r="D40" s="18">
        <f ca="1">'Consultant profile'!R44</f>
        <v>750</v>
      </c>
      <c r="E40" s="18">
        <f ca="1">'Consultant profile'!U44</f>
        <v>450</v>
      </c>
      <c r="F40" s="128">
        <f ca="1">(IF('Consultant profile'!Z44="Platinum Preferred Guest",5,IF('Consultant profile'!Z44="Gold Preferred Guest",4,2)))*D40</f>
        <v>3750</v>
      </c>
      <c r="G40" s="126">
        <f ca="1">$C40*CreditCardPointsEarnedLookup!$E$2</f>
        <v>250</v>
      </c>
      <c r="H40" s="61">
        <f ca="1">$E40*CreditCardPointsEarnedLookup!$F$2</f>
        <v>450</v>
      </c>
      <c r="I40" s="110">
        <f ca="1">SUM(F40:H40)+'Consultant profile'!W44</f>
        <v>100950</v>
      </c>
      <c r="J40" s="128">
        <f ca="1">D40*CreditCardPointsEarnedLookup!$B$3</f>
        <v>3750</v>
      </c>
      <c r="K40" s="126">
        <f ca="1">$C40*CreditCardPointsEarnedLookup!$E$3</f>
        <v>500</v>
      </c>
      <c r="L40" s="61">
        <f ca="1">$E40*CreditCardPointsEarnedLookup!$F$3</f>
        <v>450</v>
      </c>
      <c r="M40" s="110">
        <f ca="1">SUM(J40:L40)+'Consultant profile'!V44</f>
        <v>346700</v>
      </c>
      <c r="N40" s="128">
        <f ca="1">D40*CreditCardPointsEarnedLookup!$B$4</f>
        <v>4500</v>
      </c>
      <c r="O40" s="126">
        <f ca="1">$C40*CreditCardPointsEarnedLookup!$E$4</f>
        <v>750</v>
      </c>
      <c r="P40" s="61">
        <f ca="1">$E40*CreditCardPointsEarnedLookup!$F$4</f>
        <v>1350</v>
      </c>
      <c r="Q40" s="110">
        <f ca="1">SUM(N40:P40)+'Consultant profile'!X44</f>
        <v>498225</v>
      </c>
      <c r="R40" s="128">
        <f ca="1">H40*CreditCardPointsEarnedLookup!$B$5</f>
        <v>4050</v>
      </c>
      <c r="S40" s="126">
        <f ca="1">$C40*CreditCardPointsEarnedLookup!$E$5</f>
        <v>750</v>
      </c>
      <c r="T40" s="61">
        <f ca="1">$E40*CreditCardPointsEarnedLookup!$F$5</f>
        <v>1350</v>
      </c>
      <c r="U40" s="110">
        <f t="shared" si="7"/>
        <v>233700</v>
      </c>
      <c r="W40" s="87" t="str">
        <f ca="1">IF(M40&gt;=Paris_Hotel_Summary!$D$2,Paris_Hotel_Summary!$B$2,IF(M40&gt;=Paris_Hotel_Summary!$D$3,Paris_Hotel_Summary!$B$3," "))</f>
        <v>Renaissance</v>
      </c>
      <c r="X40" s="17" t="str">
        <f ca="1">IF(I40&gt;=Paris_Hotel_Summary!$D$4,Paris_Hotel_Summary!$B$4,IF(I40&gt;=Paris_Hotel_Summary!$D$5,Paris_Hotel_Summary!$B$5," "))</f>
        <v>Le Méridien</v>
      </c>
      <c r="Y40" s="17" t="str">
        <f ca="1">IF(Q40&gt;=Paris_Hotel_Summary!$D$6,Paris_Hotel_Summary!$B$6,IF(Q40&gt;=Paris_Hotel_Summary!$D$7,Paris_Hotel_Summary!$B$7," "))</f>
        <v>Hilton Arc De Triomphe</v>
      </c>
      <c r="Z40" t="str">
        <f t="shared" si="0"/>
        <v>yes</v>
      </c>
      <c r="AA40">
        <f t="shared" si="1"/>
        <v>38</v>
      </c>
      <c r="AB40" t="str">
        <f t="shared" si="2"/>
        <v>yes</v>
      </c>
      <c r="AC40">
        <f t="shared" si="3"/>
        <v>38</v>
      </c>
      <c r="AD40" t="str">
        <f t="shared" si="4"/>
        <v>yes</v>
      </c>
      <c r="AE40">
        <f t="shared" si="5"/>
        <v>38</v>
      </c>
    </row>
    <row r="41" spans="1:31">
      <c r="A41" s="30">
        <f t="shared" si="6"/>
        <v>39</v>
      </c>
      <c r="B41" s="30" t="str">
        <f ca="1">'Consultant profile'!M45</f>
        <v>Albany NY</v>
      </c>
      <c r="C41" s="18">
        <f ca="1">'Consultant profile'!P45</f>
        <v>250</v>
      </c>
      <c r="D41" s="18">
        <f ca="1">'Consultant profile'!R45</f>
        <v>750</v>
      </c>
      <c r="E41" s="18">
        <f ca="1">'Consultant profile'!U45</f>
        <v>450</v>
      </c>
      <c r="F41" s="128">
        <f ca="1">(IF('Consultant profile'!Z45="Platinum Preferred Guest",5,IF('Consultant profile'!Z45="Gold Preferred Guest",4,2)))*D41</f>
        <v>3750</v>
      </c>
      <c r="G41" s="126">
        <f ca="1">$C41*CreditCardPointsEarnedLookup!$E$2</f>
        <v>250</v>
      </c>
      <c r="H41" s="61">
        <f ca="1">$E41*CreditCardPointsEarnedLookup!$F$2</f>
        <v>450</v>
      </c>
      <c r="I41" s="110">
        <f ca="1">SUM(F41:H41)+'Consultant profile'!W45</f>
        <v>103700</v>
      </c>
      <c r="J41" s="128">
        <f ca="1">D41*CreditCardPointsEarnedLookup!$B$3</f>
        <v>3750</v>
      </c>
      <c r="K41" s="126">
        <f ca="1">$C41*CreditCardPointsEarnedLookup!$E$3</f>
        <v>500</v>
      </c>
      <c r="L41" s="61">
        <f ca="1">$E41*CreditCardPointsEarnedLookup!$F$3</f>
        <v>450</v>
      </c>
      <c r="M41" s="110">
        <f ca="1">SUM(J41:L41)+'Consultant profile'!V45</f>
        <v>355700</v>
      </c>
      <c r="N41" s="128">
        <f ca="1">D41*CreditCardPointsEarnedLookup!$B$4</f>
        <v>4500</v>
      </c>
      <c r="O41" s="126">
        <f ca="1">$C41*CreditCardPointsEarnedLookup!$E$4</f>
        <v>750</v>
      </c>
      <c r="P41" s="61">
        <f ca="1">$E41*CreditCardPointsEarnedLookup!$F$4</f>
        <v>1350</v>
      </c>
      <c r="Q41" s="110">
        <f ca="1">SUM(N41:P41)+'Consultant profile'!X45</f>
        <v>511162.5</v>
      </c>
      <c r="R41" s="128">
        <f ca="1">H41*CreditCardPointsEarnedLookup!$B$5</f>
        <v>4050</v>
      </c>
      <c r="S41" s="126">
        <f ca="1">$C41*CreditCardPointsEarnedLookup!$E$5</f>
        <v>750</v>
      </c>
      <c r="T41" s="61">
        <f ca="1">$E41*CreditCardPointsEarnedLookup!$F$5</f>
        <v>1350</v>
      </c>
      <c r="U41" s="110">
        <f t="shared" si="7"/>
        <v>239850</v>
      </c>
      <c r="W41" s="87" t="str">
        <f ca="1">IF(M41&gt;=Paris_Hotel_Summary!$D$2,Paris_Hotel_Summary!$B$2,IF(M41&gt;=Paris_Hotel_Summary!$D$3,Paris_Hotel_Summary!$B$3," "))</f>
        <v>Renaissance</v>
      </c>
      <c r="X41" s="17" t="str">
        <f ca="1">IF(I41&gt;=Paris_Hotel_Summary!$D$4,Paris_Hotel_Summary!$B$4,IF(I41&gt;=Paris_Hotel_Summary!$D$5,Paris_Hotel_Summary!$B$5," "))</f>
        <v>Le Méridien</v>
      </c>
      <c r="Y41" s="17" t="str">
        <f ca="1">IF(Q41&gt;=Paris_Hotel_Summary!$D$6,Paris_Hotel_Summary!$B$6,IF(Q41&gt;=Paris_Hotel_Summary!$D$7,Paris_Hotel_Summary!$B$7," "))</f>
        <v>Hilton Arc De Triomphe</v>
      </c>
      <c r="Z41" t="str">
        <f t="shared" si="0"/>
        <v>yes</v>
      </c>
      <c r="AA41">
        <f t="shared" si="1"/>
        <v>39</v>
      </c>
      <c r="AB41" t="str">
        <f t="shared" si="2"/>
        <v>yes</v>
      </c>
      <c r="AC41">
        <f t="shared" si="3"/>
        <v>39</v>
      </c>
      <c r="AD41" t="str">
        <f t="shared" si="4"/>
        <v>yes</v>
      </c>
      <c r="AE41">
        <f t="shared" si="5"/>
        <v>39</v>
      </c>
    </row>
    <row r="42" spans="1:31">
      <c r="A42" s="30">
        <f t="shared" si="6"/>
        <v>40</v>
      </c>
      <c r="B42" s="30" t="str">
        <f ca="1">'Consultant profile'!M46</f>
        <v>Albany NY</v>
      </c>
      <c r="C42" s="18">
        <f ca="1">'Consultant profile'!P46</f>
        <v>250</v>
      </c>
      <c r="D42" s="18">
        <f ca="1">'Consultant profile'!R46</f>
        <v>750</v>
      </c>
      <c r="E42" s="18">
        <f ca="1">'Consultant profile'!U46</f>
        <v>450</v>
      </c>
      <c r="F42" s="128">
        <f ca="1">(IF('Consultant profile'!Z46="Platinum Preferred Guest",5,IF('Consultant profile'!Z46="Gold Preferred Guest",4,2)))*D42</f>
        <v>3750</v>
      </c>
      <c r="G42" s="126">
        <f ca="1">$C42*CreditCardPointsEarnedLookup!$E$2</f>
        <v>250</v>
      </c>
      <c r="H42" s="61">
        <f ca="1">$E42*CreditCardPointsEarnedLookup!$F$2</f>
        <v>450</v>
      </c>
      <c r="I42" s="110">
        <f ca="1">SUM(F42:H42)+'Consultant profile'!W46</f>
        <v>106450</v>
      </c>
      <c r="J42" s="128">
        <f ca="1">D42*CreditCardPointsEarnedLookup!$B$3</f>
        <v>3750</v>
      </c>
      <c r="K42" s="126">
        <f ca="1">$C42*CreditCardPointsEarnedLookup!$E$3</f>
        <v>500</v>
      </c>
      <c r="L42" s="61">
        <f ca="1">$E42*CreditCardPointsEarnedLookup!$F$3</f>
        <v>450</v>
      </c>
      <c r="M42" s="110">
        <f ca="1">SUM(J42:L42)+'Consultant profile'!V46</f>
        <v>364700</v>
      </c>
      <c r="N42" s="128">
        <f ca="1">D42*CreditCardPointsEarnedLookup!$B$4</f>
        <v>4500</v>
      </c>
      <c r="O42" s="126">
        <f ca="1">$C42*CreditCardPointsEarnedLookup!$E$4</f>
        <v>750</v>
      </c>
      <c r="P42" s="61">
        <f ca="1">$E42*CreditCardPointsEarnedLookup!$F$4</f>
        <v>1350</v>
      </c>
      <c r="Q42" s="110">
        <f ca="1">SUM(N42:P42)+'Consultant profile'!X46</f>
        <v>524100</v>
      </c>
      <c r="R42" s="128">
        <f ca="1">H42*CreditCardPointsEarnedLookup!$B$5</f>
        <v>4050</v>
      </c>
      <c r="S42" s="126">
        <f ca="1">$C42*CreditCardPointsEarnedLookup!$E$5</f>
        <v>750</v>
      </c>
      <c r="T42" s="61">
        <f ca="1">$E42*CreditCardPointsEarnedLookup!$F$5</f>
        <v>1350</v>
      </c>
      <c r="U42" s="110">
        <f t="shared" si="7"/>
        <v>246000</v>
      </c>
      <c r="W42" s="87" t="str">
        <f ca="1">IF(M42&gt;=Paris_Hotel_Summary!$D$2,Paris_Hotel_Summary!$B$2,IF(M42&gt;=Paris_Hotel_Summary!$D$3,Paris_Hotel_Summary!$B$3," "))</f>
        <v>Renaissance</v>
      </c>
      <c r="X42" s="17" t="str">
        <f ca="1">IF(I42&gt;=Paris_Hotel_Summary!$D$4,Paris_Hotel_Summary!$B$4,IF(I42&gt;=Paris_Hotel_Summary!$D$5,Paris_Hotel_Summary!$B$5," "))</f>
        <v>Le Méridien</v>
      </c>
      <c r="Y42" s="17" t="str">
        <f ca="1">IF(Q42&gt;=Paris_Hotel_Summary!$D$6,Paris_Hotel_Summary!$B$6,IF(Q42&gt;=Paris_Hotel_Summary!$D$7,Paris_Hotel_Summary!$B$7," "))</f>
        <v>Hilton Arc De Triomphe</v>
      </c>
      <c r="Z42" t="str">
        <f t="shared" si="0"/>
        <v>yes</v>
      </c>
      <c r="AA42">
        <f t="shared" si="1"/>
        <v>40</v>
      </c>
      <c r="AB42" t="str">
        <f t="shared" si="2"/>
        <v>yes</v>
      </c>
      <c r="AC42">
        <f t="shared" si="3"/>
        <v>40</v>
      </c>
      <c r="AD42" t="str">
        <f t="shared" si="4"/>
        <v>yes</v>
      </c>
      <c r="AE42">
        <f t="shared" si="5"/>
        <v>40</v>
      </c>
    </row>
    <row r="43" spans="1:31">
      <c r="A43" s="30">
        <f t="shared" si="6"/>
        <v>41</v>
      </c>
      <c r="B43" s="30" t="str">
        <f ca="1">'Consultant profile'!M47</f>
        <v>Albany NY</v>
      </c>
      <c r="C43" s="18">
        <f ca="1">'Consultant profile'!P47</f>
        <v>250</v>
      </c>
      <c r="D43" s="18">
        <f ca="1">'Consultant profile'!R47</f>
        <v>750</v>
      </c>
      <c r="E43" s="18">
        <f ca="1">'Consultant profile'!U47</f>
        <v>450</v>
      </c>
      <c r="F43" s="128">
        <f ca="1">(IF('Consultant profile'!Z47="Platinum Preferred Guest",5,IF('Consultant profile'!Z47="Gold Preferred Guest",4,2)))*D43</f>
        <v>3750</v>
      </c>
      <c r="G43" s="126">
        <f ca="1">$C43*CreditCardPointsEarnedLookup!$E$2</f>
        <v>250</v>
      </c>
      <c r="H43" s="61">
        <f ca="1">$E43*CreditCardPointsEarnedLookup!$F$2</f>
        <v>450</v>
      </c>
      <c r="I43" s="110">
        <f ca="1">SUM(F43:H43)+'Consultant profile'!W47</f>
        <v>109200</v>
      </c>
      <c r="J43" s="128">
        <f ca="1">D43*CreditCardPointsEarnedLookup!$B$3</f>
        <v>3750</v>
      </c>
      <c r="K43" s="126">
        <f ca="1">$C43*CreditCardPointsEarnedLookup!$E$3</f>
        <v>500</v>
      </c>
      <c r="L43" s="61">
        <f ca="1">$E43*CreditCardPointsEarnedLookup!$F$3</f>
        <v>450</v>
      </c>
      <c r="M43" s="110">
        <f ca="1">SUM(J43:L43)+'Consultant profile'!V47</f>
        <v>373700</v>
      </c>
      <c r="N43" s="128">
        <f ca="1">D43*CreditCardPointsEarnedLookup!$B$4</f>
        <v>4500</v>
      </c>
      <c r="O43" s="126">
        <f ca="1">$C43*CreditCardPointsEarnedLookup!$E$4</f>
        <v>750</v>
      </c>
      <c r="P43" s="61">
        <f ca="1">$E43*CreditCardPointsEarnedLookup!$F$4</f>
        <v>1350</v>
      </c>
      <c r="Q43" s="110">
        <f ca="1">SUM(N43:P43)+'Consultant profile'!X47</f>
        <v>537037.5</v>
      </c>
      <c r="R43" s="128">
        <f ca="1">H43*CreditCardPointsEarnedLookup!$B$5</f>
        <v>4050</v>
      </c>
      <c r="S43" s="126">
        <f ca="1">$C43*CreditCardPointsEarnedLookup!$E$5</f>
        <v>750</v>
      </c>
      <c r="T43" s="61">
        <f ca="1">$E43*CreditCardPointsEarnedLookup!$F$5</f>
        <v>1350</v>
      </c>
      <c r="U43" s="110">
        <f t="shared" si="7"/>
        <v>252150</v>
      </c>
      <c r="W43" s="87" t="str">
        <f ca="1">IF(M43&gt;=Paris_Hotel_Summary!$D$2,Paris_Hotel_Summary!$B$2,IF(M43&gt;=Paris_Hotel_Summary!$D$3,Paris_Hotel_Summary!$B$3," "))</f>
        <v>Renaissance</v>
      </c>
      <c r="X43" s="17" t="str">
        <f ca="1">IF(I43&gt;=Paris_Hotel_Summary!$D$4,Paris_Hotel_Summary!$B$4,IF(I43&gt;=Paris_Hotel_Summary!$D$5,Paris_Hotel_Summary!$B$5," "))</f>
        <v>Le Méridien</v>
      </c>
      <c r="Y43" s="17" t="str">
        <f ca="1">IF(Q43&gt;=Paris_Hotel_Summary!$D$6,Paris_Hotel_Summary!$B$6,IF(Q43&gt;=Paris_Hotel_Summary!$D$7,Paris_Hotel_Summary!$B$7," "))</f>
        <v>Hilton Arc De Triomphe</v>
      </c>
      <c r="Z43" t="str">
        <f t="shared" si="0"/>
        <v>yes</v>
      </c>
      <c r="AA43">
        <f t="shared" si="1"/>
        <v>41</v>
      </c>
      <c r="AB43" t="str">
        <f t="shared" si="2"/>
        <v>yes</v>
      </c>
      <c r="AC43">
        <f t="shared" si="3"/>
        <v>41</v>
      </c>
      <c r="AD43" t="str">
        <f t="shared" si="4"/>
        <v>yes</v>
      </c>
      <c r="AE43">
        <f t="shared" si="5"/>
        <v>41</v>
      </c>
    </row>
    <row r="44" spans="1:31">
      <c r="A44" s="30">
        <f t="shared" si="6"/>
        <v>42</v>
      </c>
      <c r="B44" s="30" t="str">
        <f ca="1">'Consultant profile'!M48</f>
        <v>Albany NY</v>
      </c>
      <c r="C44" s="18">
        <f ca="1">'Consultant profile'!P48</f>
        <v>250</v>
      </c>
      <c r="D44" s="18">
        <f ca="1">'Consultant profile'!R48</f>
        <v>750</v>
      </c>
      <c r="E44" s="18">
        <f ca="1">'Consultant profile'!U48</f>
        <v>450</v>
      </c>
      <c r="F44" s="128">
        <f ca="1">(IF('Consultant profile'!Z48="Platinum Preferred Guest",5,IF('Consultant profile'!Z48="Gold Preferred Guest",4,2)))*D44</f>
        <v>3750</v>
      </c>
      <c r="G44" s="126">
        <f ca="1">$C44*CreditCardPointsEarnedLookup!$E$2</f>
        <v>250</v>
      </c>
      <c r="H44" s="61">
        <f ca="1">$E44*CreditCardPointsEarnedLookup!$F$2</f>
        <v>450</v>
      </c>
      <c r="I44" s="110">
        <f ca="1">SUM(F44:H44)+'Consultant profile'!W48</f>
        <v>111950</v>
      </c>
      <c r="J44" s="128">
        <f ca="1">D44*CreditCardPointsEarnedLookup!$B$3</f>
        <v>3750</v>
      </c>
      <c r="K44" s="126">
        <f ca="1">$C44*CreditCardPointsEarnedLookup!$E$3</f>
        <v>500</v>
      </c>
      <c r="L44" s="61">
        <f ca="1">$E44*CreditCardPointsEarnedLookup!$F$3</f>
        <v>450</v>
      </c>
      <c r="M44" s="110">
        <f ca="1">SUM(J44:L44)+'Consultant profile'!V48</f>
        <v>382700</v>
      </c>
      <c r="N44" s="128">
        <f ca="1">D44*CreditCardPointsEarnedLookup!$B$4</f>
        <v>4500</v>
      </c>
      <c r="O44" s="126">
        <f ca="1">$C44*CreditCardPointsEarnedLookup!$E$4</f>
        <v>750</v>
      </c>
      <c r="P44" s="61">
        <f ca="1">$E44*CreditCardPointsEarnedLookup!$F$4</f>
        <v>1350</v>
      </c>
      <c r="Q44" s="110">
        <f ca="1">SUM(N44:P44)+'Consultant profile'!X48</f>
        <v>549975</v>
      </c>
      <c r="R44" s="128">
        <f ca="1">H44*CreditCardPointsEarnedLookup!$B$5</f>
        <v>4050</v>
      </c>
      <c r="S44" s="126">
        <f ca="1">$C44*CreditCardPointsEarnedLookup!$E$5</f>
        <v>750</v>
      </c>
      <c r="T44" s="61">
        <f ca="1">$E44*CreditCardPointsEarnedLookup!$F$5</f>
        <v>1350</v>
      </c>
      <c r="U44" s="110">
        <f t="shared" si="7"/>
        <v>258300</v>
      </c>
      <c r="W44" s="87" t="str">
        <f ca="1">IF(M44&gt;=Paris_Hotel_Summary!$D$2,Paris_Hotel_Summary!$B$2,IF(M44&gt;=Paris_Hotel_Summary!$D$3,Paris_Hotel_Summary!$B$3," "))</f>
        <v>Renaissance</v>
      </c>
      <c r="X44" s="17" t="str">
        <f ca="1">IF(I44&gt;=Paris_Hotel_Summary!$D$4,Paris_Hotel_Summary!$B$4,IF(I44&gt;=Paris_Hotel_Summary!$D$5,Paris_Hotel_Summary!$B$5," "))</f>
        <v>Le Méridien</v>
      </c>
      <c r="Y44" s="17" t="str">
        <f ca="1">IF(Q44&gt;=Paris_Hotel_Summary!$D$6,Paris_Hotel_Summary!$B$6,IF(Q44&gt;=Paris_Hotel_Summary!$D$7,Paris_Hotel_Summary!$B$7," "))</f>
        <v>Hilton Arc De Triomphe</v>
      </c>
      <c r="Z44" t="str">
        <f t="shared" si="0"/>
        <v>yes</v>
      </c>
      <c r="AA44">
        <f t="shared" si="1"/>
        <v>42</v>
      </c>
      <c r="AB44" t="str">
        <f t="shared" si="2"/>
        <v>yes</v>
      </c>
      <c r="AC44">
        <f t="shared" si="3"/>
        <v>42</v>
      </c>
      <c r="AD44" t="str">
        <f t="shared" si="4"/>
        <v>yes</v>
      </c>
      <c r="AE44">
        <f t="shared" si="5"/>
        <v>42</v>
      </c>
    </row>
    <row r="45" spans="1:31">
      <c r="A45" s="30">
        <f t="shared" si="6"/>
        <v>43</v>
      </c>
      <c r="B45" s="30" t="str">
        <f ca="1">'Consultant profile'!M49</f>
        <v>Albany NY</v>
      </c>
      <c r="C45" s="18">
        <f ca="1">'Consultant profile'!P49</f>
        <v>250</v>
      </c>
      <c r="D45" s="18">
        <f ca="1">'Consultant profile'!R49</f>
        <v>750</v>
      </c>
      <c r="E45" s="18">
        <f ca="1">'Consultant profile'!U49</f>
        <v>450</v>
      </c>
      <c r="F45" s="128">
        <f ca="1">(IF('Consultant profile'!Z49="Platinum Preferred Guest",5,IF('Consultant profile'!Z49="Gold Preferred Guest",4,2)))*D45</f>
        <v>3750</v>
      </c>
      <c r="G45" s="126">
        <f ca="1">$C45*CreditCardPointsEarnedLookup!$E$2</f>
        <v>250</v>
      </c>
      <c r="H45" s="61">
        <f ca="1">$E45*CreditCardPointsEarnedLookup!$F$2</f>
        <v>450</v>
      </c>
      <c r="I45" s="110">
        <f ca="1">SUM(F45:H45)+'Consultant profile'!W49</f>
        <v>114700</v>
      </c>
      <c r="J45" s="128">
        <f ca="1">D45*CreditCardPointsEarnedLookup!$B$3</f>
        <v>3750</v>
      </c>
      <c r="K45" s="126">
        <f ca="1">$C45*CreditCardPointsEarnedLookup!$E$3</f>
        <v>500</v>
      </c>
      <c r="L45" s="61">
        <f ca="1">$E45*CreditCardPointsEarnedLookup!$F$3</f>
        <v>450</v>
      </c>
      <c r="M45" s="110">
        <f ca="1">SUM(J45:L45)+'Consultant profile'!V49</f>
        <v>391700</v>
      </c>
      <c r="N45" s="128">
        <f ca="1">D45*CreditCardPointsEarnedLookup!$B$4</f>
        <v>4500</v>
      </c>
      <c r="O45" s="126">
        <f ca="1">$C45*CreditCardPointsEarnedLookup!$E$4</f>
        <v>750</v>
      </c>
      <c r="P45" s="61">
        <f ca="1">$E45*CreditCardPointsEarnedLookup!$F$4</f>
        <v>1350</v>
      </c>
      <c r="Q45" s="110">
        <f ca="1">SUM(N45:P45)+'Consultant profile'!X49</f>
        <v>562912.5</v>
      </c>
      <c r="R45" s="128">
        <f ca="1">H45*CreditCardPointsEarnedLookup!$B$5</f>
        <v>4050</v>
      </c>
      <c r="S45" s="126">
        <f ca="1">$C45*CreditCardPointsEarnedLookup!$E$5</f>
        <v>750</v>
      </c>
      <c r="T45" s="61">
        <f ca="1">$E45*CreditCardPointsEarnedLookup!$F$5</f>
        <v>1350</v>
      </c>
      <c r="U45" s="110">
        <f t="shared" si="7"/>
        <v>264450</v>
      </c>
      <c r="W45" s="87" t="str">
        <f ca="1">IF(M45&gt;=Paris_Hotel_Summary!$D$2,Paris_Hotel_Summary!$B$2,IF(M45&gt;=Paris_Hotel_Summary!$D$3,Paris_Hotel_Summary!$B$3," "))</f>
        <v>Renaissance</v>
      </c>
      <c r="X45" s="17" t="str">
        <f ca="1">IF(I45&gt;=Paris_Hotel_Summary!$D$4,Paris_Hotel_Summary!$B$4,IF(I45&gt;=Paris_Hotel_Summary!$D$5,Paris_Hotel_Summary!$B$5," "))</f>
        <v>Le Méridien</v>
      </c>
      <c r="Y45" s="17" t="str">
        <f ca="1">IF(Q45&gt;=Paris_Hotel_Summary!$D$6,Paris_Hotel_Summary!$B$6,IF(Q45&gt;=Paris_Hotel_Summary!$D$7,Paris_Hotel_Summary!$B$7," "))</f>
        <v>Hilton Arc De Triomphe</v>
      </c>
      <c r="Z45" t="str">
        <f t="shared" si="0"/>
        <v>yes</v>
      </c>
      <c r="AA45">
        <f t="shared" si="1"/>
        <v>43</v>
      </c>
      <c r="AB45" t="str">
        <f t="shared" si="2"/>
        <v>yes</v>
      </c>
      <c r="AC45">
        <f t="shared" si="3"/>
        <v>43</v>
      </c>
      <c r="AD45" t="str">
        <f t="shared" si="4"/>
        <v>yes</v>
      </c>
      <c r="AE45">
        <f t="shared" si="5"/>
        <v>43</v>
      </c>
    </row>
    <row r="46" spans="1:31">
      <c r="A46" s="30">
        <f t="shared" si="6"/>
        <v>44</v>
      </c>
      <c r="B46" s="30" t="str">
        <f ca="1">'Consultant profile'!M50</f>
        <v>Albany NY</v>
      </c>
      <c r="C46" s="18">
        <f ca="1">'Consultant profile'!P50</f>
        <v>250</v>
      </c>
      <c r="D46" s="18">
        <f ca="1">'Consultant profile'!R50</f>
        <v>750</v>
      </c>
      <c r="E46" s="18">
        <f ca="1">'Consultant profile'!U50</f>
        <v>450</v>
      </c>
      <c r="F46" s="128">
        <f ca="1">(IF('Consultant profile'!Z50="Platinum Preferred Guest",5,IF('Consultant profile'!Z50="Gold Preferred Guest",4,2)))*D46</f>
        <v>3750</v>
      </c>
      <c r="G46" s="126">
        <f ca="1">$C46*CreditCardPointsEarnedLookup!$E$2</f>
        <v>250</v>
      </c>
      <c r="H46" s="61">
        <f ca="1">$E46*CreditCardPointsEarnedLookup!$F$2</f>
        <v>450</v>
      </c>
      <c r="I46" s="110">
        <f ca="1">SUM(F46:H46)+'Consultant profile'!W50</f>
        <v>117450</v>
      </c>
      <c r="J46" s="128">
        <f ca="1">D46*CreditCardPointsEarnedLookup!$B$3</f>
        <v>3750</v>
      </c>
      <c r="K46" s="126">
        <f ca="1">$C46*CreditCardPointsEarnedLookup!$E$3</f>
        <v>500</v>
      </c>
      <c r="L46" s="61">
        <f ca="1">$E46*CreditCardPointsEarnedLookup!$F$3</f>
        <v>450</v>
      </c>
      <c r="M46" s="110">
        <f ca="1">SUM(J46:L46)+'Consultant profile'!V50</f>
        <v>400700</v>
      </c>
      <c r="N46" s="128">
        <f ca="1">D46*CreditCardPointsEarnedLookup!$B$4</f>
        <v>4500</v>
      </c>
      <c r="O46" s="126">
        <f ca="1">$C46*CreditCardPointsEarnedLookup!$E$4</f>
        <v>750</v>
      </c>
      <c r="P46" s="61">
        <f ca="1">$E46*CreditCardPointsEarnedLookup!$F$4</f>
        <v>1350</v>
      </c>
      <c r="Q46" s="110">
        <f ca="1">SUM(N46:P46)+'Consultant profile'!X50</f>
        <v>575850</v>
      </c>
      <c r="R46" s="128">
        <f ca="1">H46*CreditCardPointsEarnedLookup!$B$5</f>
        <v>4050</v>
      </c>
      <c r="S46" s="126">
        <f ca="1">$C46*CreditCardPointsEarnedLookup!$E$5</f>
        <v>750</v>
      </c>
      <c r="T46" s="61">
        <f ca="1">$E46*CreditCardPointsEarnedLookup!$F$5</f>
        <v>1350</v>
      </c>
      <c r="U46" s="110">
        <f t="shared" si="7"/>
        <v>270600</v>
      </c>
      <c r="W46" s="87" t="str">
        <f ca="1">IF(M46&gt;=Paris_Hotel_Summary!$D$2,Paris_Hotel_Summary!$B$2,IF(M46&gt;=Paris_Hotel_Summary!$D$3,Paris_Hotel_Summary!$B$3," "))</f>
        <v>Renaissance</v>
      </c>
      <c r="X46" s="17" t="str">
        <f ca="1">IF(I46&gt;=Paris_Hotel_Summary!$D$4,Paris_Hotel_Summary!$B$4,IF(I46&gt;=Paris_Hotel_Summary!$D$5,Paris_Hotel_Summary!$B$5," "))</f>
        <v>Le Méridien</v>
      </c>
      <c r="Y46" s="17" t="str">
        <f ca="1">IF(Q46&gt;=Paris_Hotel_Summary!$D$6,Paris_Hotel_Summary!$B$6,IF(Q46&gt;=Paris_Hotel_Summary!$D$7,Paris_Hotel_Summary!$B$7," "))</f>
        <v>Hilton Arc De Triomphe</v>
      </c>
      <c r="Z46" t="str">
        <f t="shared" si="0"/>
        <v>yes</v>
      </c>
      <c r="AA46">
        <f t="shared" si="1"/>
        <v>44</v>
      </c>
      <c r="AB46" t="str">
        <f t="shared" si="2"/>
        <v>yes</v>
      </c>
      <c r="AC46">
        <f t="shared" si="3"/>
        <v>44</v>
      </c>
      <c r="AD46" t="str">
        <f t="shared" si="4"/>
        <v>yes</v>
      </c>
      <c r="AE46">
        <f t="shared" si="5"/>
        <v>44</v>
      </c>
    </row>
    <row r="47" spans="1:31">
      <c r="A47" s="30">
        <f t="shared" si="6"/>
        <v>45</v>
      </c>
      <c r="B47" s="30" t="str">
        <f ca="1">'Consultant profile'!M51</f>
        <v>Albany NY</v>
      </c>
      <c r="C47" s="18">
        <f ca="1">'Consultant profile'!P51</f>
        <v>250</v>
      </c>
      <c r="D47" s="18">
        <f ca="1">'Consultant profile'!R51</f>
        <v>750</v>
      </c>
      <c r="E47" s="18">
        <f ca="1">'Consultant profile'!U51</f>
        <v>450</v>
      </c>
      <c r="F47" s="128">
        <f ca="1">(IF('Consultant profile'!Z51="Platinum Preferred Guest",5,IF('Consultant profile'!Z51="Gold Preferred Guest",4,2)))*D47</f>
        <v>3750</v>
      </c>
      <c r="G47" s="126">
        <f ca="1">$C47*CreditCardPointsEarnedLookup!$E$2</f>
        <v>250</v>
      </c>
      <c r="H47" s="61">
        <f ca="1">$E47*CreditCardPointsEarnedLookup!$F$2</f>
        <v>450</v>
      </c>
      <c r="I47" s="110">
        <f ca="1">SUM(F47:H47)+'Consultant profile'!W51</f>
        <v>120200</v>
      </c>
      <c r="J47" s="128">
        <f ca="1">D47*CreditCardPointsEarnedLookup!$B$3</f>
        <v>3750</v>
      </c>
      <c r="K47" s="126">
        <f ca="1">$C47*CreditCardPointsEarnedLookup!$E$3</f>
        <v>500</v>
      </c>
      <c r="L47" s="61">
        <f ca="1">$E47*CreditCardPointsEarnedLookup!$F$3</f>
        <v>450</v>
      </c>
      <c r="M47" s="110">
        <f ca="1">SUM(J47:L47)+'Consultant profile'!V51</f>
        <v>409700</v>
      </c>
      <c r="N47" s="128">
        <f ca="1">D47*CreditCardPointsEarnedLookup!$B$4</f>
        <v>4500</v>
      </c>
      <c r="O47" s="126">
        <f ca="1">$C47*CreditCardPointsEarnedLookup!$E$4</f>
        <v>750</v>
      </c>
      <c r="P47" s="61">
        <f ca="1">$E47*CreditCardPointsEarnedLookup!$F$4</f>
        <v>1350</v>
      </c>
      <c r="Q47" s="110">
        <f ca="1">SUM(N47:P47)+'Consultant profile'!X51</f>
        <v>588787.5</v>
      </c>
      <c r="R47" s="128">
        <f ca="1">H47*CreditCardPointsEarnedLookup!$B$5</f>
        <v>4050</v>
      </c>
      <c r="S47" s="126">
        <f ca="1">$C47*CreditCardPointsEarnedLookup!$E$5</f>
        <v>750</v>
      </c>
      <c r="T47" s="61">
        <f ca="1">$E47*CreditCardPointsEarnedLookup!$F$5</f>
        <v>1350</v>
      </c>
      <c r="U47" s="110">
        <f t="shared" si="7"/>
        <v>276750</v>
      </c>
      <c r="W47" s="87" t="str">
        <f ca="1">IF(M47&gt;=Paris_Hotel_Summary!$D$2,Paris_Hotel_Summary!$B$2,IF(M47&gt;=Paris_Hotel_Summary!$D$3,Paris_Hotel_Summary!$B$3," "))</f>
        <v>Renaissance</v>
      </c>
      <c r="X47" s="17" t="str">
        <f ca="1">IF(I47&gt;=Paris_Hotel_Summary!$D$4,Paris_Hotel_Summary!$B$4,IF(I47&gt;=Paris_Hotel_Summary!$D$5,Paris_Hotel_Summary!$B$5," "))</f>
        <v>The Westin Paris</v>
      </c>
      <c r="Y47" s="17" t="str">
        <f ca="1">IF(Q47&gt;=Paris_Hotel_Summary!$D$6,Paris_Hotel_Summary!$B$6,IF(Q47&gt;=Paris_Hotel_Summary!$D$7,Paris_Hotel_Summary!$B$7," "))</f>
        <v>Hilton Arc De Triomphe</v>
      </c>
      <c r="Z47" t="str">
        <f t="shared" si="0"/>
        <v>yes</v>
      </c>
      <c r="AA47">
        <f t="shared" si="1"/>
        <v>45</v>
      </c>
      <c r="AB47" t="str">
        <f t="shared" si="2"/>
        <v>yes</v>
      </c>
      <c r="AC47">
        <f t="shared" si="3"/>
        <v>45</v>
      </c>
      <c r="AD47" t="str">
        <f t="shared" si="4"/>
        <v>yes</v>
      </c>
      <c r="AE47">
        <f t="shared" si="5"/>
        <v>45</v>
      </c>
    </row>
    <row r="48" spans="1:31">
      <c r="A48" s="30">
        <f t="shared" si="6"/>
        <v>46</v>
      </c>
      <c r="B48" s="30" t="str">
        <f ca="1">'Consultant profile'!M52</f>
        <v>Albany NY</v>
      </c>
      <c r="C48" s="18">
        <f ca="1">'Consultant profile'!P52</f>
        <v>250</v>
      </c>
      <c r="D48" s="18">
        <f ca="1">'Consultant profile'!R52</f>
        <v>750</v>
      </c>
      <c r="E48" s="18">
        <f ca="1">'Consultant profile'!U52</f>
        <v>450</v>
      </c>
      <c r="F48" s="128">
        <f ca="1">(IF('Consultant profile'!Z52="Platinum Preferred Guest",5,IF('Consultant profile'!Z52="Gold Preferred Guest",4,2)))*D48</f>
        <v>3750</v>
      </c>
      <c r="G48" s="126">
        <f ca="1">$C48*CreditCardPointsEarnedLookup!$E$2</f>
        <v>250</v>
      </c>
      <c r="H48" s="61">
        <f ca="1">$E48*CreditCardPointsEarnedLookup!$F$2</f>
        <v>450</v>
      </c>
      <c r="I48" s="110">
        <f ca="1">SUM(F48:H48)+'Consultant profile'!W52</f>
        <v>122950</v>
      </c>
      <c r="J48" s="128">
        <f ca="1">D48*CreditCardPointsEarnedLookup!$B$3</f>
        <v>3750</v>
      </c>
      <c r="K48" s="126">
        <f ca="1">$C48*CreditCardPointsEarnedLookup!$E$3</f>
        <v>500</v>
      </c>
      <c r="L48" s="61">
        <f ca="1">$E48*CreditCardPointsEarnedLookup!$F$3</f>
        <v>450</v>
      </c>
      <c r="M48" s="110">
        <f ca="1">SUM(J48:L48)+'Consultant profile'!V52</f>
        <v>418700</v>
      </c>
      <c r="N48" s="128">
        <f ca="1">D48*CreditCardPointsEarnedLookup!$B$4</f>
        <v>4500</v>
      </c>
      <c r="O48" s="126">
        <f ca="1">$C48*CreditCardPointsEarnedLookup!$E$4</f>
        <v>750</v>
      </c>
      <c r="P48" s="61">
        <f ca="1">$E48*CreditCardPointsEarnedLookup!$F$4</f>
        <v>1350</v>
      </c>
      <c r="Q48" s="110">
        <f ca="1">SUM(N48:P48)+'Consultant profile'!X52</f>
        <v>601725</v>
      </c>
      <c r="R48" s="128">
        <f ca="1">H48*CreditCardPointsEarnedLookup!$B$5</f>
        <v>4050</v>
      </c>
      <c r="S48" s="126">
        <f ca="1">$C48*CreditCardPointsEarnedLookup!$E$5</f>
        <v>750</v>
      </c>
      <c r="T48" s="61">
        <f ca="1">$E48*CreditCardPointsEarnedLookup!$F$5</f>
        <v>1350</v>
      </c>
      <c r="U48" s="110">
        <f t="shared" si="7"/>
        <v>282900</v>
      </c>
      <c r="W48" s="87" t="str">
        <f ca="1">IF(M48&gt;=Paris_Hotel_Summary!$D$2,Paris_Hotel_Summary!$B$2,IF(M48&gt;=Paris_Hotel_Summary!$D$3,Paris_Hotel_Summary!$B$3," "))</f>
        <v>Renaissance</v>
      </c>
      <c r="X48" s="17" t="str">
        <f ca="1">IF(I48&gt;=Paris_Hotel_Summary!$D$4,Paris_Hotel_Summary!$B$4,IF(I48&gt;=Paris_Hotel_Summary!$D$5,Paris_Hotel_Summary!$B$5," "))</f>
        <v>The Westin Paris</v>
      </c>
      <c r="Y48" s="17" t="str">
        <f ca="1">IF(Q48&gt;=Paris_Hotel_Summary!$D$6,Paris_Hotel_Summary!$B$6,IF(Q48&gt;=Paris_Hotel_Summary!$D$7,Paris_Hotel_Summary!$B$7," "))</f>
        <v>Hilton Arc De Triomphe</v>
      </c>
      <c r="Z48" t="str">
        <f t="shared" si="0"/>
        <v>yes</v>
      </c>
      <c r="AA48">
        <f t="shared" si="1"/>
        <v>46</v>
      </c>
      <c r="AB48" t="str">
        <f t="shared" si="2"/>
        <v>yes</v>
      </c>
      <c r="AC48">
        <f t="shared" si="3"/>
        <v>46</v>
      </c>
      <c r="AD48" t="str">
        <f t="shared" si="4"/>
        <v>yes</v>
      </c>
      <c r="AE48">
        <f t="shared" si="5"/>
        <v>46</v>
      </c>
    </row>
    <row r="49" spans="1:31">
      <c r="A49" s="30">
        <f t="shared" si="6"/>
        <v>47</v>
      </c>
      <c r="B49" s="30" t="str">
        <f ca="1">'Consultant profile'!M53</f>
        <v>Albany NY</v>
      </c>
      <c r="C49" s="18">
        <f ca="1">'Consultant profile'!P53</f>
        <v>250</v>
      </c>
      <c r="D49" s="18">
        <f ca="1">'Consultant profile'!R53</f>
        <v>750</v>
      </c>
      <c r="E49" s="18">
        <f ca="1">'Consultant profile'!U53</f>
        <v>450</v>
      </c>
      <c r="F49" s="128">
        <f ca="1">(IF('Consultant profile'!Z53="Platinum Preferred Guest",5,IF('Consultant profile'!Z53="Gold Preferred Guest",4,2)))*D49</f>
        <v>3750</v>
      </c>
      <c r="G49" s="126">
        <f ca="1">$C49*CreditCardPointsEarnedLookup!$E$2</f>
        <v>250</v>
      </c>
      <c r="H49" s="61">
        <f ca="1">$E49*CreditCardPointsEarnedLookup!$F$2</f>
        <v>450</v>
      </c>
      <c r="I49" s="110">
        <f ca="1">SUM(F49:H49)+'Consultant profile'!W53</f>
        <v>125700</v>
      </c>
      <c r="J49" s="128">
        <f ca="1">D49*CreditCardPointsEarnedLookup!$B$3</f>
        <v>3750</v>
      </c>
      <c r="K49" s="126">
        <f ca="1">$C49*CreditCardPointsEarnedLookup!$E$3</f>
        <v>500</v>
      </c>
      <c r="L49" s="61">
        <f ca="1">$E49*CreditCardPointsEarnedLookup!$F$3</f>
        <v>450</v>
      </c>
      <c r="M49" s="110">
        <f ca="1">SUM(J49:L49)+'Consultant profile'!V53</f>
        <v>427700</v>
      </c>
      <c r="N49" s="128">
        <f ca="1">D49*CreditCardPointsEarnedLookup!$B$4</f>
        <v>4500</v>
      </c>
      <c r="O49" s="126">
        <f ca="1">$C49*CreditCardPointsEarnedLookup!$E$4</f>
        <v>750</v>
      </c>
      <c r="P49" s="61">
        <f ca="1">$E49*CreditCardPointsEarnedLookup!$F$4</f>
        <v>1350</v>
      </c>
      <c r="Q49" s="110">
        <f ca="1">SUM(N49:P49)+'Consultant profile'!X53</f>
        <v>614662.5</v>
      </c>
      <c r="R49" s="128">
        <f ca="1">H49*CreditCardPointsEarnedLookup!$B$5</f>
        <v>4050</v>
      </c>
      <c r="S49" s="126">
        <f ca="1">$C49*CreditCardPointsEarnedLookup!$E$5</f>
        <v>750</v>
      </c>
      <c r="T49" s="61">
        <f ca="1">$E49*CreditCardPointsEarnedLookup!$F$5</f>
        <v>1350</v>
      </c>
      <c r="U49" s="110">
        <f t="shared" si="7"/>
        <v>289050</v>
      </c>
      <c r="W49" s="87" t="str">
        <f ca="1">IF(M49&gt;=Paris_Hotel_Summary!$D$2,Paris_Hotel_Summary!$B$2,IF(M49&gt;=Paris_Hotel_Summary!$D$3,Paris_Hotel_Summary!$B$3," "))</f>
        <v>Renaissance</v>
      </c>
      <c r="X49" s="17" t="str">
        <f ca="1">IF(I49&gt;=Paris_Hotel_Summary!$D$4,Paris_Hotel_Summary!$B$4,IF(I49&gt;=Paris_Hotel_Summary!$D$5,Paris_Hotel_Summary!$B$5," "))</f>
        <v>The Westin Paris</v>
      </c>
      <c r="Y49" s="17" t="str">
        <f ca="1">IF(Q49&gt;=Paris_Hotel_Summary!$D$6,Paris_Hotel_Summary!$B$6,IF(Q49&gt;=Paris_Hotel_Summary!$D$7,Paris_Hotel_Summary!$B$7," "))</f>
        <v>Hilton Arc De Triomphe</v>
      </c>
      <c r="Z49" t="str">
        <f t="shared" si="0"/>
        <v>yes</v>
      </c>
      <c r="AA49">
        <f t="shared" si="1"/>
        <v>47</v>
      </c>
      <c r="AB49" t="str">
        <f t="shared" si="2"/>
        <v>yes</v>
      </c>
      <c r="AC49">
        <f t="shared" si="3"/>
        <v>47</v>
      </c>
      <c r="AD49" t="str">
        <f t="shared" si="4"/>
        <v>yes</v>
      </c>
      <c r="AE49">
        <f t="shared" si="5"/>
        <v>47</v>
      </c>
    </row>
    <row r="50" spans="1:31" ht="15.75" thickBot="1">
      <c r="A50" s="33">
        <f t="shared" si="6"/>
        <v>48</v>
      </c>
      <c r="B50" s="30" t="str">
        <f ca="1">'Consultant profile'!M54</f>
        <v>Albany NY</v>
      </c>
      <c r="C50" s="18">
        <f ca="1">'Consultant profile'!P54</f>
        <v>250</v>
      </c>
      <c r="D50" s="18">
        <f ca="1">'Consultant profile'!R54</f>
        <v>750</v>
      </c>
      <c r="E50" s="18">
        <f ca="1">'Consultant profile'!U54</f>
        <v>450</v>
      </c>
      <c r="F50" s="128">
        <f ca="1">(IF('Consultant profile'!Z54="Platinum Preferred Guest",5,IF('Consultant profile'!Z54="Gold Preferred Guest",4,2)))*D50</f>
        <v>3750</v>
      </c>
      <c r="G50" s="126">
        <f ca="1">$C50*CreditCardPointsEarnedLookup!$E$2</f>
        <v>250</v>
      </c>
      <c r="H50" s="61">
        <f ca="1">$E50*CreditCardPointsEarnedLookup!$F$2</f>
        <v>450</v>
      </c>
      <c r="I50" s="110">
        <f ca="1">SUM(F50:H50)+'Consultant profile'!W54</f>
        <v>128450</v>
      </c>
      <c r="J50" s="128">
        <f ca="1">D50*CreditCardPointsEarnedLookup!$B$3</f>
        <v>3750</v>
      </c>
      <c r="K50" s="126">
        <f ca="1">$C50*CreditCardPointsEarnedLookup!$E$3</f>
        <v>500</v>
      </c>
      <c r="L50" s="61">
        <f ca="1">$E50*CreditCardPointsEarnedLookup!$F$3</f>
        <v>450</v>
      </c>
      <c r="M50" s="110">
        <f ca="1">SUM(J50:L50)+'Consultant profile'!V54</f>
        <v>436700</v>
      </c>
      <c r="N50" s="128">
        <f ca="1">D50*CreditCardPointsEarnedLookup!$B$4</f>
        <v>4500</v>
      </c>
      <c r="O50" s="126">
        <f ca="1">$C50*CreditCardPointsEarnedLookup!$E$4</f>
        <v>750</v>
      </c>
      <c r="P50" s="61">
        <f ca="1">$E50*CreditCardPointsEarnedLookup!$F$4</f>
        <v>1350</v>
      </c>
      <c r="Q50" s="110">
        <f ca="1">SUM(N50:P50)+'Consultant profile'!X54</f>
        <v>627600</v>
      </c>
      <c r="R50" s="128">
        <f ca="1">H50*CreditCardPointsEarnedLookup!$B$5</f>
        <v>4050</v>
      </c>
      <c r="S50" s="126">
        <f ca="1">$C50*CreditCardPointsEarnedLookup!$E$5</f>
        <v>750</v>
      </c>
      <c r="T50" s="61">
        <f ca="1">$E50*CreditCardPointsEarnedLookup!$F$5</f>
        <v>1350</v>
      </c>
      <c r="U50" s="110">
        <f t="shared" si="7"/>
        <v>295200</v>
      </c>
      <c r="W50" s="88" t="str">
        <f ca="1">IF(M50&gt;=Paris_Hotel_Summary!$D$2,Paris_Hotel_Summary!$B$2,IF(M50&gt;=Paris_Hotel_Summary!$D$3,Paris_Hotel_Summary!$B$3," "))</f>
        <v>Renaissance</v>
      </c>
      <c r="X50" s="23" t="str">
        <f ca="1">IF(I50&gt;=Paris_Hotel_Summary!$D$4,Paris_Hotel_Summary!$B$4,IF(I50&gt;=Paris_Hotel_Summary!$D$5,Paris_Hotel_Summary!$B$5," "))</f>
        <v>The Westin Paris</v>
      </c>
      <c r="Y50" s="23" t="str">
        <f ca="1">IF(Q50&gt;=Paris_Hotel_Summary!$D$6,Paris_Hotel_Summary!$B$6,IF(Q50&gt;=Paris_Hotel_Summary!$D$7,Paris_Hotel_Summary!$B$7," "))</f>
        <v>Hilton Arc De Triomphe</v>
      </c>
      <c r="Z50" t="s">
        <v>25</v>
      </c>
      <c r="AA50">
        <f t="shared" si="1"/>
        <v>48</v>
      </c>
      <c r="AB50" t="s">
        <v>25</v>
      </c>
      <c r="AC50">
        <f t="shared" si="3"/>
        <v>48</v>
      </c>
      <c r="AD50" t="str">
        <f t="shared" si="4"/>
        <v>yes</v>
      </c>
      <c r="AE50">
        <f t="shared" si="5"/>
        <v>48</v>
      </c>
    </row>
  </sheetData>
  <mergeCells count="5">
    <mergeCell ref="W1:Y1"/>
    <mergeCell ref="F1:H1"/>
    <mergeCell ref="J1:L1"/>
    <mergeCell ref="N1:P1"/>
    <mergeCell ref="R1:T1"/>
  </mergeCells>
  <phoneticPr fontId="4"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dimension ref="A1"/>
  <sheetViews>
    <sheetView workbookViewId="0">
      <selection activeCell="O18" sqref="O18"/>
    </sheetView>
  </sheetViews>
  <sheetFormatPr defaultRowHeight="15"/>
  <sheetData/>
  <phoneticPr fontId="4" type="noConversion"/>
  <pageMargins left="0.75" right="0.75" top="1" bottom="1" header="0.5" footer="0.5"/>
  <headerFooter alignWithMargins="0"/>
  <drawing r:id="rId1"/>
</worksheet>
</file>

<file path=xl/worksheets/sheet8.xml><?xml version="1.0" encoding="utf-8"?>
<worksheet xmlns="http://schemas.openxmlformats.org/spreadsheetml/2006/main" xmlns:r="http://schemas.openxmlformats.org/officeDocument/2006/relationships">
  <dimension ref="A1:B7"/>
  <sheetViews>
    <sheetView topLeftCell="A22" workbookViewId="0">
      <selection activeCell="A26" sqref="A26"/>
    </sheetView>
  </sheetViews>
  <sheetFormatPr defaultRowHeight="15"/>
  <cols>
    <col min="1" max="1" width="53.140625" bestFit="1" customWidth="1"/>
    <col min="2" max="2" width="38.42578125" bestFit="1" customWidth="1"/>
  </cols>
  <sheetData>
    <row r="1" spans="1:2">
      <c r="A1" s="1" t="s">
        <v>10</v>
      </c>
      <c r="B1" s="1" t="s">
        <v>11</v>
      </c>
    </row>
    <row r="2" spans="1:2">
      <c r="A2" t="s">
        <v>35</v>
      </c>
      <c r="B2">
        <v>24.39</v>
      </c>
    </row>
    <row r="3" spans="1:2">
      <c r="A3" t="s">
        <v>39</v>
      </c>
      <c r="B3">
        <v>42.23</v>
      </c>
    </row>
    <row r="4" spans="1:2">
      <c r="A4" t="s">
        <v>270</v>
      </c>
      <c r="B4">
        <v>45.1</v>
      </c>
    </row>
    <row r="5" spans="1:2">
      <c r="A5" t="s">
        <v>271</v>
      </c>
      <c r="B5">
        <v>48</v>
      </c>
    </row>
    <row r="6" spans="1:2">
      <c r="A6" t="s">
        <v>41</v>
      </c>
      <c r="B6">
        <v>48</v>
      </c>
    </row>
    <row r="7" spans="1:2">
      <c r="A7" t="s">
        <v>269</v>
      </c>
      <c r="B7">
        <v>48</v>
      </c>
    </row>
  </sheetData>
  <phoneticPr fontId="4" type="noConversion"/>
  <pageMargins left="0.75" right="0.75" top="1" bottom="1" header="0.5" footer="0.5"/>
  <headerFooter alignWithMargins="0"/>
  <drawing r:id="rId1"/>
</worksheet>
</file>

<file path=xl/worksheets/sheet9.xml><?xml version="1.0" encoding="utf-8"?>
<worksheet xmlns="http://schemas.openxmlformats.org/spreadsheetml/2006/main" xmlns:r="http://schemas.openxmlformats.org/officeDocument/2006/relationships">
  <dimension ref="A1:O7"/>
  <sheetViews>
    <sheetView workbookViewId="0">
      <selection activeCell="D7" sqref="D7"/>
    </sheetView>
  </sheetViews>
  <sheetFormatPr defaultRowHeight="15"/>
  <cols>
    <col min="1" max="1" width="14.5703125" bestFit="1" customWidth="1"/>
    <col min="2" max="2" width="30.85546875" customWidth="1"/>
    <col min="3" max="3" width="9.42578125" customWidth="1"/>
    <col min="4" max="4" width="14" customWidth="1"/>
    <col min="5" max="5" width="14" hidden="1" customWidth="1"/>
    <col min="6" max="7" width="6.85546875" customWidth="1"/>
    <col min="8" max="8" width="6.85546875" style="72" customWidth="1"/>
    <col min="9" max="9" width="2.28515625" style="72" customWidth="1"/>
    <col min="10" max="10" width="11.5703125" style="73" bestFit="1" customWidth="1"/>
    <col min="11" max="11" width="9.7109375" bestFit="1" customWidth="1"/>
    <col min="12" max="13" width="8.42578125" bestFit="1" customWidth="1"/>
    <col min="14" max="14" width="8.140625" bestFit="1" customWidth="1"/>
    <col min="15" max="15" width="30.85546875" customWidth="1"/>
  </cols>
  <sheetData>
    <row r="1" spans="1:15" s="51" customFormat="1" ht="45">
      <c r="A1" s="52" t="s">
        <v>141</v>
      </c>
      <c r="B1" s="52" t="s">
        <v>138</v>
      </c>
      <c r="C1" s="52" t="s">
        <v>142</v>
      </c>
      <c r="D1" s="52" t="s">
        <v>143</v>
      </c>
      <c r="E1" s="65" t="s">
        <v>144</v>
      </c>
      <c r="F1" s="52" t="s">
        <v>145</v>
      </c>
      <c r="G1" s="52" t="s">
        <v>146</v>
      </c>
      <c r="H1" s="66" t="s">
        <v>147</v>
      </c>
      <c r="I1" s="66"/>
      <c r="J1" s="52" t="s">
        <v>136</v>
      </c>
      <c r="K1" s="52" t="s">
        <v>154</v>
      </c>
      <c r="L1" s="52" t="s">
        <v>285</v>
      </c>
      <c r="M1" s="52" t="s">
        <v>284</v>
      </c>
      <c r="N1" s="52" t="s">
        <v>286</v>
      </c>
      <c r="O1" s="52" t="s">
        <v>138</v>
      </c>
    </row>
    <row r="2" spans="1:15">
      <c r="A2" s="49" t="s">
        <v>27</v>
      </c>
      <c r="B2" s="49" t="s">
        <v>326</v>
      </c>
      <c r="C2" s="67">
        <v>40000</v>
      </c>
      <c r="D2" s="67">
        <f>C2*6</f>
        <v>240000</v>
      </c>
      <c r="E2" s="68">
        <f>D2/10</f>
        <v>24000</v>
      </c>
      <c r="F2" s="49">
        <v>5</v>
      </c>
      <c r="G2" s="49">
        <v>4.7</v>
      </c>
      <c r="H2" s="69">
        <v>499</v>
      </c>
      <c r="I2" s="74"/>
      <c r="J2" s="75">
        <f ca="1">'Consultant profile'!V56</f>
        <v>432000</v>
      </c>
      <c r="K2" s="76">
        <f t="shared" ref="K2:K7" si="0">J2-D2</f>
        <v>192000</v>
      </c>
      <c r="L2" s="116">
        <f t="shared" ref="L2:L7" si="1">H2*6</f>
        <v>2994</v>
      </c>
      <c r="M2" s="116">
        <f t="shared" ref="M2:M7" si="2">K2/H2</f>
        <v>384.7695390781563</v>
      </c>
      <c r="N2" s="116">
        <f t="shared" ref="N2:N7" si="3">SUM(L2:M2)</f>
        <v>3378.7695390781564</v>
      </c>
      <c r="O2" s="49" t="s">
        <v>148</v>
      </c>
    </row>
    <row r="3" spans="1:15" ht="30">
      <c r="A3" s="49" t="s">
        <v>27</v>
      </c>
      <c r="B3" s="70" t="s">
        <v>327</v>
      </c>
      <c r="C3" s="67">
        <v>30000</v>
      </c>
      <c r="D3" s="67">
        <f>C3*6</f>
        <v>180000</v>
      </c>
      <c r="E3" s="68">
        <f>D3/10</f>
        <v>18000</v>
      </c>
      <c r="F3" s="49">
        <v>4</v>
      </c>
      <c r="G3" s="49">
        <v>4.5999999999999996</v>
      </c>
      <c r="H3" s="69">
        <v>326</v>
      </c>
      <c r="I3" s="74"/>
      <c r="J3" s="75">
        <f ca="1">'Consultant profile'!V56</f>
        <v>432000</v>
      </c>
      <c r="K3" s="76">
        <f t="shared" si="0"/>
        <v>252000</v>
      </c>
      <c r="L3" s="116">
        <f t="shared" si="1"/>
        <v>1956</v>
      </c>
      <c r="M3" s="116">
        <f t="shared" si="2"/>
        <v>773.0061349693251</v>
      </c>
      <c r="N3" s="116">
        <f t="shared" si="3"/>
        <v>2729.0061349693251</v>
      </c>
      <c r="O3" s="70" t="s">
        <v>149</v>
      </c>
    </row>
    <row r="4" spans="1:15">
      <c r="A4" s="49" t="s">
        <v>28</v>
      </c>
      <c r="B4" s="49" t="s">
        <v>150</v>
      </c>
      <c r="C4" s="67">
        <v>20000</v>
      </c>
      <c r="D4" s="67">
        <f>C4*6</f>
        <v>120000</v>
      </c>
      <c r="E4" s="68">
        <f>D4/2</f>
        <v>60000</v>
      </c>
      <c r="F4" s="49">
        <v>4</v>
      </c>
      <c r="G4" s="49">
        <v>4.4000000000000004</v>
      </c>
      <c r="H4" s="69">
        <v>428</v>
      </c>
      <c r="I4" s="74"/>
      <c r="J4" s="75">
        <f ca="1">'Consultant profile'!W56</f>
        <v>124000</v>
      </c>
      <c r="K4" s="76">
        <f t="shared" si="0"/>
        <v>4000</v>
      </c>
      <c r="L4" s="116">
        <f t="shared" si="1"/>
        <v>2568</v>
      </c>
      <c r="M4" s="116">
        <f t="shared" si="2"/>
        <v>9.3457943925233646</v>
      </c>
      <c r="N4" s="116">
        <f t="shared" si="3"/>
        <v>2577.3457943925232</v>
      </c>
      <c r="O4" s="49" t="s">
        <v>150</v>
      </c>
    </row>
    <row r="5" spans="1:15">
      <c r="A5" s="49" t="s">
        <v>28</v>
      </c>
      <c r="B5" s="49" t="s">
        <v>328</v>
      </c>
      <c r="C5" s="71">
        <v>10000</v>
      </c>
      <c r="D5" s="67">
        <f>C5*6</f>
        <v>60000</v>
      </c>
      <c r="E5" s="68">
        <f>D5/2</f>
        <v>30000</v>
      </c>
      <c r="F5" s="49">
        <v>4</v>
      </c>
      <c r="G5" s="49">
        <v>3.4</v>
      </c>
      <c r="H5" s="69">
        <v>289</v>
      </c>
      <c r="I5" s="74"/>
      <c r="J5" s="75">
        <f ca="1">'Consultant profile'!W56</f>
        <v>124000</v>
      </c>
      <c r="K5" s="76">
        <f t="shared" si="0"/>
        <v>64000</v>
      </c>
      <c r="L5" s="116">
        <f t="shared" si="1"/>
        <v>1734</v>
      </c>
      <c r="M5" s="116">
        <f t="shared" si="2"/>
        <v>221.45328719723184</v>
      </c>
      <c r="N5" s="116">
        <f t="shared" si="3"/>
        <v>1955.4532871972319</v>
      </c>
      <c r="O5" s="49" t="s">
        <v>151</v>
      </c>
    </row>
    <row r="6" spans="1:15">
      <c r="A6" s="49" t="s">
        <v>29</v>
      </c>
      <c r="B6" s="49" t="s">
        <v>329</v>
      </c>
      <c r="C6" s="67">
        <v>50000</v>
      </c>
      <c r="D6" s="67">
        <v>350000</v>
      </c>
      <c r="E6" s="68">
        <f>D6/15</f>
        <v>23333.333333333332</v>
      </c>
      <c r="F6" s="49">
        <v>4</v>
      </c>
      <c r="G6" s="49">
        <v>4.5</v>
      </c>
      <c r="H6" s="69">
        <v>613</v>
      </c>
      <c r="I6" s="74"/>
      <c r="J6" s="75">
        <f ca="1">'Consultant profile'!X56</f>
        <v>621000</v>
      </c>
      <c r="K6" s="76">
        <f t="shared" si="0"/>
        <v>271000</v>
      </c>
      <c r="L6" s="116">
        <f t="shared" si="1"/>
        <v>3678</v>
      </c>
      <c r="M6" s="116">
        <f t="shared" si="2"/>
        <v>442.08809135399673</v>
      </c>
      <c r="N6" s="116">
        <f t="shared" si="3"/>
        <v>4120.0880913539968</v>
      </c>
      <c r="O6" s="49" t="s">
        <v>152</v>
      </c>
    </row>
    <row r="7" spans="1:15">
      <c r="A7" s="49" t="s">
        <v>29</v>
      </c>
      <c r="B7" s="49" t="s">
        <v>153</v>
      </c>
      <c r="C7" s="67">
        <v>40000</v>
      </c>
      <c r="D7" s="67">
        <v>280000</v>
      </c>
      <c r="E7" s="68">
        <f>D7/15</f>
        <v>18666.666666666668</v>
      </c>
      <c r="F7" s="49">
        <v>4</v>
      </c>
      <c r="G7" s="49">
        <v>4.0999999999999996</v>
      </c>
      <c r="H7" s="69">
        <v>256</v>
      </c>
      <c r="I7" s="74"/>
      <c r="J7" s="75">
        <f ca="1">'Consultant profile'!X56</f>
        <v>621000</v>
      </c>
      <c r="K7" s="76">
        <f t="shared" si="0"/>
        <v>341000</v>
      </c>
      <c r="L7" s="116">
        <f t="shared" si="1"/>
        <v>1536</v>
      </c>
      <c r="M7" s="116">
        <f t="shared" si="2"/>
        <v>1332.03125</v>
      </c>
      <c r="N7" s="116">
        <f t="shared" si="3"/>
        <v>2868.03125</v>
      </c>
      <c r="O7" s="49" t="s">
        <v>153</v>
      </c>
    </row>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Consultant profile</vt:lpstr>
      <vt:lpstr>Consultant CB Runs</vt:lpstr>
      <vt:lpstr>Airline Points Earned</vt:lpstr>
      <vt:lpstr>Credit Card points</vt:lpstr>
      <vt:lpstr>Credit Card+Hotel points (2)</vt:lpstr>
      <vt:lpstr>Hotel CB runs</vt:lpstr>
      <vt:lpstr>Hotel CC CB runs</vt:lpstr>
      <vt:lpstr>Paris_Hotel_Summary</vt:lpstr>
      <vt:lpstr>CreditCardPointsEarnedLookup</vt:lpstr>
      <vt:lpstr>Airline Elite</vt:lpstr>
      <vt:lpstr>HotelPointsEarnLookup</vt:lpstr>
      <vt:lpstr>Nonstop flights</vt:lpstr>
      <vt:lpstr>Airline Redemptions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dc:creator>
  <cp:lastModifiedBy>xo203</cp:lastModifiedBy>
  <dcterms:created xsi:type="dcterms:W3CDTF">2010-03-30T21:10:48Z</dcterms:created>
  <dcterms:modified xsi:type="dcterms:W3CDTF">2010-04-28T13:14:59Z</dcterms:modified>
</cp:coreProperties>
</file>